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vaprobv-my.sharepoint.com/personal/w_vader_vapro_nl/Documents/Bureaublad/REWIC/HWTK/"/>
    </mc:Choice>
  </mc:AlternateContent>
  <xr:revisionPtr revIDLastSave="0" documentId="8_{AAE27312-96AF-4AE7-BD0C-2D30806A7E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omtabelfuncties" sheetId="1" r:id="rId1"/>
    <sheet name="Speciale stoomfuncties" sheetId="3" r:id="rId2"/>
    <sheet name="Warmtetransportfuncties" sheetId="5" r:id="rId3"/>
    <sheet name=" Gasturbinefuncties" sheetId="2" r:id="rId4"/>
    <sheet name="Overige functies" sheetId="4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K5" i="2"/>
  <c r="K4" i="2"/>
  <c r="K3" i="2"/>
  <c r="K2" i="2"/>
  <c r="K7" i="2"/>
  <c r="K6" i="2"/>
  <c r="H8" i="5"/>
  <c r="H4" i="5"/>
  <c r="H7" i="5"/>
  <c r="H3" i="5"/>
  <c r="H6" i="5"/>
  <c r="H2" i="5"/>
  <c r="H5" i="5"/>
  <c r="L4" i="3"/>
  <c r="L3" i="3"/>
  <c r="L2" i="3"/>
  <c r="H69" i="1"/>
  <c r="H68" i="1"/>
  <c r="H64" i="1"/>
  <c r="H60" i="1"/>
  <c r="H56" i="1"/>
  <c r="H52" i="1"/>
  <c r="H48" i="1"/>
  <c r="H44" i="1"/>
  <c r="H40" i="1"/>
  <c r="H36" i="1"/>
  <c r="H32" i="1"/>
  <c r="H28" i="1"/>
  <c r="H24" i="1"/>
  <c r="H20" i="1"/>
  <c r="H16" i="1"/>
  <c r="H12" i="1"/>
  <c r="H8" i="1"/>
  <c r="H4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H3" i="1"/>
  <c r="H67" i="1"/>
  <c r="H66" i="1"/>
  <c r="H62" i="1"/>
  <c r="H58" i="1"/>
  <c r="H54" i="1"/>
  <c r="H50" i="1"/>
  <c r="H46" i="1"/>
  <c r="H42" i="1"/>
  <c r="H38" i="1"/>
  <c r="H34" i="1"/>
  <c r="H30" i="1"/>
  <c r="H26" i="1"/>
  <c r="H22" i="1"/>
  <c r="H18" i="1"/>
  <c r="H14" i="1"/>
  <c r="H10" i="1"/>
  <c r="H6" i="1"/>
  <c r="H2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5" i="1"/>
</calcChain>
</file>

<file path=xl/sharedStrings.xml><?xml version="1.0" encoding="utf-8"?>
<sst xmlns="http://schemas.openxmlformats.org/spreadsheetml/2006/main" count="629" uniqueCount="221">
  <si>
    <t>OMSCHRIJVING</t>
  </si>
  <si>
    <t>VAR#1</t>
  </si>
  <si>
    <t>EENHEID #1</t>
  </si>
  <si>
    <t>VAR#2</t>
  </si>
  <si>
    <t>EENHEID #2</t>
  </si>
  <si>
    <t>RESULTAAT</t>
  </si>
  <si>
    <t>EENHEID</t>
  </si>
  <si>
    <t>Temperatuur</t>
  </si>
  <si>
    <t>H2Ot_p</t>
  </si>
  <si>
    <t>bar</t>
  </si>
  <si>
    <t>-</t>
  </si>
  <si>
    <t>°C</t>
  </si>
  <si>
    <t>kJ/kg</t>
  </si>
  <si>
    <t>m3/kg</t>
  </si>
  <si>
    <t>Pa s</t>
  </si>
  <si>
    <t>BEREIK</t>
  </si>
  <si>
    <t>DOMEIN</t>
  </si>
  <si>
    <t>Temperatuur als functie van druk en enthalpie</t>
  </si>
  <si>
    <t>Druk</t>
  </si>
  <si>
    <t>Enthalpie</t>
  </si>
  <si>
    <t>Entropie</t>
  </si>
  <si>
    <t>Soortelijke Warmte (p=const)</t>
  </si>
  <si>
    <t>Soortelijke Warmte (v=const)</t>
  </si>
  <si>
    <t>Dynamische Viscositeit</t>
  </si>
  <si>
    <t>Dampfractie</t>
  </si>
  <si>
    <t>GROOTHEID</t>
  </si>
  <si>
    <t>0,00611657 &lt;= p &lt;= 220,6495</t>
  </si>
  <si>
    <t>Temperatuur als functie van druk en entropie</t>
  </si>
  <si>
    <t>Temperatuur als functie van enthalpie en entropie</t>
  </si>
  <si>
    <t>H2Ot_ps</t>
  </si>
  <si>
    <t>H2Ot_hs</t>
  </si>
  <si>
    <t>kJ/kgK</t>
  </si>
  <si>
    <t>H2Op_t</t>
  </si>
  <si>
    <t>-0,01 &lt;= t &lt;= 2000</t>
  </si>
  <si>
    <t>H2Op_hs</t>
  </si>
  <si>
    <t>Druk als functie van enthalpie en entropie</t>
  </si>
  <si>
    <t>0,00611657 &lt;= p &lt;= 1000,3</t>
  </si>
  <si>
    <t>H2Op_hv</t>
  </si>
  <si>
    <t>kJ/kg °C</t>
  </si>
  <si>
    <t>W/mK</t>
  </si>
  <si>
    <t>0,01 &lt;= t &lt;= 373,95</t>
  </si>
  <si>
    <t>Enthalpie van verzadigd stoom als functie van de temperatuur</t>
  </si>
  <si>
    <t>H2Ohg_t</t>
  </si>
  <si>
    <t>0,01 &lt; = t &lt; 373,946</t>
  </si>
  <si>
    <t>Enthalpie van verzadigd water als functie van de temperatuur</t>
  </si>
  <si>
    <t>H2Ohl_t</t>
  </si>
  <si>
    <t>H2Ot_hp</t>
  </si>
  <si>
    <t>H2Oh_pt</t>
  </si>
  <si>
    <t>H2Oh_px</t>
  </si>
  <si>
    <t>H2Oh_tx</t>
  </si>
  <si>
    <t>H2Ovg_t</t>
  </si>
  <si>
    <t>H2Ovl_t</t>
  </si>
  <si>
    <t>H2Odv_pt</t>
  </si>
  <si>
    <t>H2Odv_ph</t>
  </si>
  <si>
    <t>H2Ocp_pt</t>
  </si>
  <si>
    <t>H2Ocv_pt</t>
  </si>
  <si>
    <t>H2Oh_pv</t>
  </si>
  <si>
    <t>Soortelijke warmte bij gelijke druk als functie van druk en temperatuur.</t>
  </si>
  <si>
    <t>Viscositeit als functie van druk en temperatuur.</t>
  </si>
  <si>
    <t>Enthalpie als functie van druk en temperatuur.</t>
  </si>
  <si>
    <t>Entropie als functie van druk en temperatuur</t>
  </si>
  <si>
    <t>H2Oh_sp</t>
  </si>
  <si>
    <t>H2Oh_sv</t>
  </si>
  <si>
    <t>Enthalpie als functie van entropie en druk</t>
  </si>
  <si>
    <t>H2Oh_sx</t>
  </si>
  <si>
    <t>H2Oh_ts</t>
  </si>
  <si>
    <t>Enthalpie als functie van temperatuur en entropie</t>
  </si>
  <si>
    <t>H2Oh_tv</t>
  </si>
  <si>
    <t>Viscositeit als functie van druk en enthalpie</t>
  </si>
  <si>
    <t>Entropie als functie van druk en enthalpie</t>
  </si>
  <si>
    <t>Warmtegeleidingscoefficient</t>
  </si>
  <si>
    <t>Verzadigde damp Warmtegeleidingscoefficient</t>
  </si>
  <si>
    <t>Verzadigde water Warmtegeleidingscoefficient</t>
  </si>
  <si>
    <t>Warmtegeleidingscoefficient als functie van druk en temperatuur.</t>
  </si>
  <si>
    <t>H2Ohg_pt</t>
  </si>
  <si>
    <t>Enthalpie als functie van druk en temperatuur in de gasfase</t>
  </si>
  <si>
    <t>H2Ohl_pt</t>
  </si>
  <si>
    <t>Enthalpie als functie van druk en temperatuur in de vloeistoffase</t>
  </si>
  <si>
    <t>H2Op_hx</t>
  </si>
  <si>
    <t>Druk als functie van enthalpie en dampfractie</t>
  </si>
  <si>
    <t>Enthalpie als functie van druk en dampfractie</t>
  </si>
  <si>
    <t>Enthalpie als functie van entropie en dampfractie</t>
  </si>
  <si>
    <t>Enthalpie als functie van temperatuur en dampfractie</t>
  </si>
  <si>
    <t>FOUT</t>
  </si>
  <si>
    <t>H2Op_sv</t>
  </si>
  <si>
    <t>H2Op_sx</t>
  </si>
  <si>
    <t>Druk als functie van entropie en dampfractie</t>
  </si>
  <si>
    <t>H2Op_th</t>
  </si>
  <si>
    <t>Verzadigingsdruk als functie van de temperatuur</t>
  </si>
  <si>
    <t>Druk als functie van temperatuur en enthalpie</t>
  </si>
  <si>
    <t>H2Op_ts</t>
  </si>
  <si>
    <t>Druk als functie van temperatuur en entropie</t>
  </si>
  <si>
    <t>H2Op_tv</t>
  </si>
  <si>
    <t>Soortelijke warmte bij gelijke specifiek volume als functie van druk en temperatuur.</t>
  </si>
  <si>
    <t>Enthalpie als functie van druk en specifiek volume</t>
  </si>
  <si>
    <t>Enthalpie als functie van entropie en specifiek volume.</t>
  </si>
  <si>
    <t>Enthalpie als functie van temperatuur en specifiek volume</t>
  </si>
  <si>
    <t>Druk als functie van enthalpie en soortelijk specifiek volume</t>
  </si>
  <si>
    <t>Druk als functie van entropie en specifiek volume.</t>
  </si>
  <si>
    <t>Druk als functie van temperatuur en specifiek volume</t>
  </si>
  <si>
    <t>Verzadigde damp specifiek volume</t>
  </si>
  <si>
    <t>Verzadigde water specifiek volume</t>
  </si>
  <si>
    <t>Specifiek Volume</t>
  </si>
  <si>
    <t>H2Op_tx</t>
  </si>
  <si>
    <t>Druk als functie van temperatuur en dampfractie</t>
  </si>
  <si>
    <t>H2Op_xv</t>
  </si>
  <si>
    <t>Druk als functie van dampfractie en specifiek volume</t>
  </si>
  <si>
    <t>H2Os_hv</t>
  </si>
  <si>
    <t>Entropie als functie van enthalpie en specifiek volume</t>
  </si>
  <si>
    <t>H2Os_hx</t>
  </si>
  <si>
    <t>Entropie als functie van enthalpie en dampfractie</t>
  </si>
  <si>
    <t>H2Os_ph</t>
  </si>
  <si>
    <t>H2Os_pt</t>
  </si>
  <si>
    <t>H2Os_pv</t>
  </si>
  <si>
    <t>Entropie als functie van druk en specifiek volume</t>
  </si>
  <si>
    <t>H2Os_th</t>
  </si>
  <si>
    <t>Entropie als functie van temperatuur en enthalpie</t>
  </si>
  <si>
    <t>H2Os_tv</t>
  </si>
  <si>
    <t>Entropie als functie van temperatuur en specifiek volume</t>
  </si>
  <si>
    <t>H2Os_xv</t>
  </si>
  <si>
    <t>Entropie als functie van dampfractie en specifiek volume</t>
  </si>
  <si>
    <t>FUNCTIE</t>
  </si>
  <si>
    <t>H2Osg_pt</t>
  </si>
  <si>
    <t>Entropie als functie van druk en temperatuur in de gasfase</t>
  </si>
  <si>
    <t>H2Osl_pt</t>
  </si>
  <si>
    <t>Entropie als functie van druk en temperatuur in de vloeistoffase</t>
  </si>
  <si>
    <t>Entropie van verzadigd stoom als functie van de temperatuur</t>
  </si>
  <si>
    <t>H2Osg_t</t>
  </si>
  <si>
    <t>H2Osl_t</t>
  </si>
  <si>
    <t>Entropie van verzadigd water als functie van de temperatuur</t>
  </si>
  <si>
    <t>H2Ot_hv</t>
  </si>
  <si>
    <t>Temperatuur als functie van enthalpie en specifiek volume</t>
  </si>
  <si>
    <t>H2Ot_hx</t>
  </si>
  <si>
    <t>Temperatuur als functie van enthalpie en dampfractie</t>
  </si>
  <si>
    <t>Verzadigingstemperatuur als functie van druk</t>
  </si>
  <si>
    <t>H2Ot_pv</t>
  </si>
  <si>
    <t>Temperatuur als functie van druk en specifiek volume</t>
  </si>
  <si>
    <t>H2Ot_px</t>
  </si>
  <si>
    <t>Temperatuur als functie van druk en dampfractie</t>
  </si>
  <si>
    <t>H2Ot_sv</t>
  </si>
  <si>
    <t>Temperatuur als functie van entropie en specifiek volume</t>
  </si>
  <si>
    <t>H2Ot_sx</t>
  </si>
  <si>
    <t>Temperatuur als functie van entropie en dampfractie</t>
  </si>
  <si>
    <t>H2Ot_xv</t>
  </si>
  <si>
    <t>Temperatuur als functie van dampfractie en specifiek volume</t>
  </si>
  <si>
    <t>H2Oh_turb</t>
  </si>
  <si>
    <t>Uitlaatenthalpie van de pomp als functie van:</t>
  </si>
  <si>
    <t>Uitlaatenthalpie van de turbine als functie van:</t>
  </si>
  <si>
    <t>Inlaatdruk</t>
  </si>
  <si>
    <t>Inlaatenthalpie</t>
  </si>
  <si>
    <t>Uitlaatdruk</t>
  </si>
  <si>
    <t>Isentropisch Rendement</t>
  </si>
  <si>
    <t>H2Oh_pump</t>
  </si>
  <si>
    <t>Arbeid</t>
  </si>
  <si>
    <t>H2Ow_pump</t>
  </si>
  <si>
    <t>Arbeid van de pomp als functie van:</t>
  </si>
  <si>
    <t>H2Ovg_pt</t>
  </si>
  <si>
    <t>Specific specifiek volume als functie van druk en temperatuur in de gasfase</t>
  </si>
  <si>
    <t>H2Ovl_pt</t>
  </si>
  <si>
    <t>Specific specifiek volume als functie van druk en temperatuur in de vloeistoffase</t>
  </si>
  <si>
    <t>Specifiek volume als functie van enthalpie en entropie</t>
  </si>
  <si>
    <t>Specifiek volume als functie van enthalpie en dampfractie</t>
  </si>
  <si>
    <t>Specifiek volume als functie van druk en enthalpie</t>
  </si>
  <si>
    <t>Specifiek volume als functie van druk en entropie</t>
  </si>
  <si>
    <t>H2Ov_hs</t>
  </si>
  <si>
    <t>H2Ov_hx</t>
  </si>
  <si>
    <t>H2Ov_ph</t>
  </si>
  <si>
    <t>H2Ov_ps</t>
  </si>
  <si>
    <t>H2Ov_px</t>
  </si>
  <si>
    <t>Specifiek volume als functie van druk en dampfractie</t>
  </si>
  <si>
    <t>H2Ov_sx</t>
  </si>
  <si>
    <t>Specifiek volume als functie van entropie en dampfractie</t>
  </si>
  <si>
    <t>H2Ov_th</t>
  </si>
  <si>
    <t>Specifiek volume als functie van temperatuur en enthalpie</t>
  </si>
  <si>
    <t xml:space="preserve"> H2Ox_hp</t>
  </si>
  <si>
    <t xml:space="preserve"> H2Ox_sp</t>
  </si>
  <si>
    <t xml:space="preserve"> H2Ox_hs</t>
  </si>
  <si>
    <t>Dampfractie als functie van enthalpie en druk</t>
  </si>
  <si>
    <t>Dampfractie als functie van enthalpie en entropie</t>
  </si>
  <si>
    <t xml:space="preserve"> H2Ox_hv</t>
  </si>
  <si>
    <t>Dampfractie als functie van enthalpie en specifiek volume</t>
  </si>
  <si>
    <t xml:space="preserve"> H2Ox_pt</t>
  </si>
  <si>
    <t>Dampfractie als functie van druk en temperatuur</t>
  </si>
  <si>
    <t xml:space="preserve"> H2Ox_pv</t>
  </si>
  <si>
    <t>Dampfractie als functie van druk en specifiek volume</t>
  </si>
  <si>
    <t>Dampfractie als functie van entropie en druk</t>
  </si>
  <si>
    <t xml:space="preserve"> H2Ox_sv</t>
  </si>
  <si>
    <t>Dampfractie als functie van entropie en specifiek volume</t>
  </si>
  <si>
    <t xml:space="preserve"> H2Ox_th</t>
  </si>
  <si>
    <t>Dampfractie als functie van temperatuur en enthalpie</t>
  </si>
  <si>
    <t xml:space="preserve"> H2Ox_ts</t>
  </si>
  <si>
    <t>Dampfractie als functie van temperatuur en entropie</t>
  </si>
  <si>
    <t xml:space="preserve"> H2Ox_tv</t>
  </si>
  <si>
    <t>Dampfractie als functie van temperatuur en specifiek volume</t>
  </si>
  <si>
    <t>H2Otc_pt</t>
  </si>
  <si>
    <t>H2Otcg_p</t>
  </si>
  <si>
    <t>H2Otcl_p</t>
  </si>
  <si>
    <t>Drukverhouding</t>
  </si>
  <si>
    <t>GT_T2</t>
  </si>
  <si>
    <t>GT_T2a</t>
  </si>
  <si>
    <t>GT_T4</t>
  </si>
  <si>
    <t>GT_T4a</t>
  </si>
  <si>
    <t>Compressor uitlaattemperatuur bij isentropische compressie</t>
  </si>
  <si>
    <t>Compressor uitlaattemperatuur bij niet-isentropische compressie</t>
  </si>
  <si>
    <t>VAR#3</t>
  </si>
  <si>
    <t>VAR#4</t>
  </si>
  <si>
    <t>EENHEID #4</t>
  </si>
  <si>
    <t>K</t>
  </si>
  <si>
    <t>Turbine uitlaattemperatuur bij isentropische expansie</t>
  </si>
  <si>
    <t>Turbine uitlaattemperatuur bij niet-isentropische expansie</t>
  </si>
  <si>
    <t>GT_epsilonmax</t>
  </si>
  <si>
    <t>Optimale drukverhouding</t>
  </si>
  <si>
    <t>Thermisch Rendement</t>
  </si>
  <si>
    <t>GT_eta_ek</t>
  </si>
  <si>
    <t>Thermisch rendement in ideale condities</t>
  </si>
  <si>
    <t>Churchill</t>
  </si>
  <si>
    <t>Interpolation</t>
  </si>
  <si>
    <t>ROUNDSIG</t>
  </si>
  <si>
    <t>Interpoleren in een tabel</t>
  </si>
  <si>
    <t>Afronden op aantal significante cijfers</t>
  </si>
  <si>
    <t>Churchill vergelijking t.b.v. het bepalen van het wrijvingscoefficient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</si>
</sst>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000"/>
    <numFmt numFmtId="166" formatCode="0.000000"/>
    <numFmt numFmtId="167" formatCode="0.0000"/>
    <numFmt numFmtId="168" formatCode="0.0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67" fontId="2" fillId="0" borderId="0" xfId="0" applyNumberFormat="1" applyFont="1" applyAlignment="1">
      <alignment horizontal="right" vertical="top"/>
    </xf>
    <xf numFmtId="168" fontId="2" fillId="0" borderId="0" xfId="0" applyNumberFormat="1" applyFont="1" applyAlignment="1">
      <alignment horizontal="right" vertical="top"/>
    </xf>
    <xf numFmtId="1" fontId="2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top"/>
    </xf>
    <xf numFmtId="0" fontId="2" fillId="0" borderId="0" xfId="0" quotePrefix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ZET\HZET2019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HZET2019"/>
    </sheetNames>
    <definedNames>
      <definedName name="GT_T2r"/>
      <definedName name="GT_T2s"/>
      <definedName name="GT_T4r"/>
      <definedName name="GT_T4s"/>
      <definedName name="GTepsilonmax"/>
      <definedName name="GTeta_ek"/>
      <definedName name="H2Ocp_pT"/>
      <definedName name="H2Ocv_pt"/>
      <definedName name="H2Odv_ph"/>
      <definedName name="H2Odv_pt"/>
      <definedName name="H2Oh_pt"/>
      <definedName name="H2Oh_pump"/>
      <definedName name="H2Oh_pv"/>
      <definedName name="H2Oh_px"/>
      <definedName name="H2Oh_sp"/>
      <definedName name="H2Oh_sv"/>
      <definedName name="H2Oh_sx"/>
      <definedName name="H2Oh_ts"/>
      <definedName name="H2Oh_turb"/>
      <definedName name="H2Oh_tv"/>
      <definedName name="H2Oh_tx"/>
      <definedName name="H2Ohg_pt"/>
      <definedName name="H2Ohg_t"/>
      <definedName name="H2Ohl_pt"/>
      <definedName name="H2Ohl_t"/>
      <definedName name="H2Op_hs"/>
      <definedName name="H2Op_hv"/>
      <definedName name="H2Op_hx"/>
      <definedName name="H2Op_sv"/>
      <definedName name="H2Op_sx"/>
      <definedName name="H2Op_t"/>
      <definedName name="H2Op_th"/>
      <definedName name="H2Op_ts"/>
      <definedName name="H2Op_tv"/>
      <definedName name="H2Op_tx"/>
      <definedName name="H2Op_xv"/>
      <definedName name="H2Os_hv"/>
      <definedName name="H2Os_hx"/>
      <definedName name="H2Os_ph"/>
      <definedName name="H2Os_pT"/>
      <definedName name="H2Os_pv"/>
      <definedName name="H2Os_th"/>
      <definedName name="H2Os_tv"/>
      <definedName name="H2Os_xv"/>
      <definedName name="H2Osg_pt"/>
      <definedName name="H2Osg_t"/>
      <definedName name="H2Osl_pt"/>
      <definedName name="H2Ot_hp"/>
      <definedName name="H2Ot_hs"/>
      <definedName name="H2Ot_hv"/>
      <definedName name="H2Ot_hx"/>
      <definedName name="H2Ot_p"/>
      <definedName name="H2Ot_ps"/>
      <definedName name="H2Ot_pv"/>
      <definedName name="H2Ot_px"/>
      <definedName name="H2Ot_sv"/>
      <definedName name="H2Ot_sx"/>
      <definedName name="H2Otc_pt"/>
      <definedName name="H2Otcg_p"/>
      <definedName name="H2Otcl_p"/>
      <definedName name="H2Ov_hs"/>
      <definedName name="H2Ov_hx"/>
      <definedName name="H2Ov_ph"/>
      <definedName name="H2Ov_ps"/>
      <definedName name="H2Ov_px"/>
      <definedName name="H2Ov_sx"/>
      <definedName name="H2Ov_th"/>
      <definedName name="H2Ovg_pt"/>
      <definedName name="H2Ovg_t"/>
      <definedName name="H2Ovl_pt"/>
      <definedName name="H2Ovl_t"/>
      <definedName name="H2Ow_pump"/>
      <definedName name="H2Ox_hp"/>
      <definedName name="H2Ox_hs"/>
      <definedName name="H2Ox_hv"/>
      <definedName name="H2Ox_pt"/>
      <definedName name="H2Ox_pv"/>
      <definedName name="H2Ox_sp"/>
      <definedName name="H2Ox_sv"/>
      <definedName name="H2Ox_th"/>
      <definedName name="H2Ox_ts"/>
      <definedName name="H2Ox_tv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9"/>
  <sheetViews>
    <sheetView tabSelected="1" topLeftCell="A31" zoomScale="70" zoomScaleNormal="70" workbookViewId="0">
      <selection activeCell="H44" sqref="H44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91.28515625" style="6" bestFit="1" customWidth="1"/>
    <col min="4" max="7" width="17.85546875" style="21" customWidth="1"/>
    <col min="8" max="9" width="17.85546875" style="7" customWidth="1"/>
    <col min="10" max="10" width="26.5703125" style="21" hidden="1" customWidth="1"/>
    <col min="11" max="11" width="24.42578125" style="22" hidden="1" customWidth="1"/>
    <col min="12" max="16384" width="9.140625" style="20"/>
  </cols>
  <sheetData>
    <row r="1" spans="1:11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16</v>
      </c>
      <c r="K1" s="4" t="s">
        <v>15</v>
      </c>
    </row>
    <row r="2" spans="1:11" s="5" customFormat="1" ht="21.75" customHeight="1" x14ac:dyDescent="0.25">
      <c r="A2" s="5" t="s">
        <v>19</v>
      </c>
      <c r="B2" s="5" t="s">
        <v>47</v>
      </c>
      <c r="C2" s="6" t="s">
        <v>59</v>
      </c>
      <c r="D2" s="7">
        <v>1</v>
      </c>
      <c r="E2" s="7" t="s">
        <v>9</v>
      </c>
      <c r="F2" s="7">
        <v>20</v>
      </c>
      <c r="G2" s="7" t="s">
        <v>11</v>
      </c>
      <c r="H2" s="17" t="e">
        <f ca="1">[1]!H2Oh_pt(D2,F2)</f>
        <v>#NAME?</v>
      </c>
      <c r="I2" s="7" t="s">
        <v>12</v>
      </c>
      <c r="J2" s="7"/>
      <c r="K2" s="8"/>
    </row>
    <row r="3" spans="1:11" s="5" customFormat="1" ht="21.75" customHeight="1" x14ac:dyDescent="0.25">
      <c r="A3" s="5" t="s">
        <v>19</v>
      </c>
      <c r="B3" s="5" t="s">
        <v>56</v>
      </c>
      <c r="C3" s="6" t="s">
        <v>94</v>
      </c>
      <c r="D3" s="7">
        <v>1</v>
      </c>
      <c r="E3" s="7" t="s">
        <v>9</v>
      </c>
      <c r="F3" s="7">
        <v>1</v>
      </c>
      <c r="G3" s="7" t="s">
        <v>13</v>
      </c>
      <c r="H3" s="17" t="e">
        <f ca="1">[1]!H2Oh_pv(D3,F3)</f>
        <v>#NAME?</v>
      </c>
      <c r="I3" s="7" t="s">
        <v>12</v>
      </c>
      <c r="J3" s="7"/>
      <c r="K3" s="8"/>
    </row>
    <row r="4" spans="1:11" s="5" customFormat="1" ht="21.75" customHeight="1" x14ac:dyDescent="0.25">
      <c r="A4" s="5" t="s">
        <v>19</v>
      </c>
      <c r="B4" s="5" t="s">
        <v>48</v>
      </c>
      <c r="C4" s="6" t="s">
        <v>80</v>
      </c>
      <c r="D4" s="7">
        <v>1</v>
      </c>
      <c r="E4" s="7" t="s">
        <v>9</v>
      </c>
      <c r="F4" s="7">
        <v>0.5</v>
      </c>
      <c r="G4" s="7" t="s">
        <v>10</v>
      </c>
      <c r="H4" s="17" t="e">
        <f ca="1">[1]!H2Oh_px(D4,F4)</f>
        <v>#NAME?</v>
      </c>
      <c r="I4" s="7" t="s">
        <v>12</v>
      </c>
      <c r="J4" s="7"/>
      <c r="K4" s="8"/>
    </row>
    <row r="5" spans="1:11" s="5" customFormat="1" ht="21.75" customHeight="1" x14ac:dyDescent="0.25">
      <c r="A5" s="5" t="s">
        <v>19</v>
      </c>
      <c r="B5" s="5" t="s">
        <v>61</v>
      </c>
      <c r="C5" s="6" t="s">
        <v>63</v>
      </c>
      <c r="D5" s="7">
        <v>1</v>
      </c>
      <c r="E5" s="7" t="s">
        <v>31</v>
      </c>
      <c r="F5" s="7">
        <v>1</v>
      </c>
      <c r="G5" s="7" t="s">
        <v>9</v>
      </c>
      <c r="H5" s="17" t="e">
        <f ca="1">[1]!H2Oh_sp(D5,F5)</f>
        <v>#NAME?</v>
      </c>
      <c r="I5" s="7" t="s">
        <v>12</v>
      </c>
      <c r="J5" s="7"/>
      <c r="K5" s="8"/>
    </row>
    <row r="6" spans="1:11" s="5" customFormat="1" ht="21.75" customHeight="1" x14ac:dyDescent="0.25">
      <c r="A6" s="5" t="s">
        <v>19</v>
      </c>
      <c r="B6" s="5" t="s">
        <v>62</v>
      </c>
      <c r="C6" s="6" t="s">
        <v>95</v>
      </c>
      <c r="D6" s="7">
        <v>1</v>
      </c>
      <c r="E6" s="7" t="s">
        <v>31</v>
      </c>
      <c r="F6" s="7">
        <v>1</v>
      </c>
      <c r="G6" s="7" t="s">
        <v>13</v>
      </c>
      <c r="H6" s="17" t="e">
        <f ca="1">[1]!H2Oh_sv(D6,F6)</f>
        <v>#NAME?</v>
      </c>
      <c r="I6" s="7" t="s">
        <v>12</v>
      </c>
      <c r="J6" s="7"/>
      <c r="K6" s="8"/>
    </row>
    <row r="7" spans="1:11" s="5" customFormat="1" ht="21.75" customHeight="1" x14ac:dyDescent="0.25">
      <c r="A7" s="5" t="s">
        <v>19</v>
      </c>
      <c r="B7" s="5" t="s">
        <v>64</v>
      </c>
      <c r="C7" s="6" t="s">
        <v>81</v>
      </c>
      <c r="D7" s="7">
        <v>1</v>
      </c>
      <c r="E7" s="7" t="s">
        <v>31</v>
      </c>
      <c r="F7" s="7">
        <v>0.1</v>
      </c>
      <c r="G7" s="7" t="s">
        <v>10</v>
      </c>
      <c r="H7" s="17" t="e">
        <f ca="1">[1]!H2Oh_sx(D7,F7)</f>
        <v>#NAME?</v>
      </c>
      <c r="I7" s="7" t="s">
        <v>12</v>
      </c>
      <c r="J7" s="7"/>
      <c r="K7" s="8"/>
    </row>
    <row r="8" spans="1:11" s="5" customFormat="1" ht="21.75" customHeight="1" x14ac:dyDescent="0.25">
      <c r="A8" s="5" t="s">
        <v>19</v>
      </c>
      <c r="B8" s="5" t="s">
        <v>65</v>
      </c>
      <c r="C8" s="6" t="s">
        <v>66</v>
      </c>
      <c r="D8" s="7">
        <v>100</v>
      </c>
      <c r="E8" s="7" t="s">
        <v>11</v>
      </c>
      <c r="F8" s="7">
        <v>7</v>
      </c>
      <c r="G8" s="7" t="s">
        <v>31</v>
      </c>
      <c r="H8" s="17" t="e">
        <f ca="1">[1]!H2Oh_ts(D8,F8)</f>
        <v>#NAME?</v>
      </c>
      <c r="I8" s="7" t="s">
        <v>12</v>
      </c>
      <c r="J8" s="7"/>
      <c r="K8" s="8"/>
    </row>
    <row r="9" spans="1:11" s="5" customFormat="1" ht="21.75" customHeight="1" x14ac:dyDescent="0.25">
      <c r="A9" s="5" t="s">
        <v>19</v>
      </c>
      <c r="B9" s="5" t="s">
        <v>67</v>
      </c>
      <c r="C9" s="6" t="s">
        <v>96</v>
      </c>
      <c r="D9" s="7">
        <v>100</v>
      </c>
      <c r="E9" s="7" t="s">
        <v>11</v>
      </c>
      <c r="F9" s="7">
        <v>1</v>
      </c>
      <c r="G9" s="7" t="s">
        <v>13</v>
      </c>
      <c r="H9" s="17" t="e">
        <f ca="1">[1]!H2Oh_tv(D9,F9)</f>
        <v>#NAME?</v>
      </c>
      <c r="I9" s="7" t="s">
        <v>12</v>
      </c>
      <c r="J9" s="7"/>
      <c r="K9" s="8"/>
    </row>
    <row r="10" spans="1:11" s="5" customFormat="1" ht="21.75" customHeight="1" x14ac:dyDescent="0.25">
      <c r="A10" s="5" t="s">
        <v>19</v>
      </c>
      <c r="B10" s="5" t="s">
        <v>49</v>
      </c>
      <c r="C10" s="6" t="s">
        <v>82</v>
      </c>
      <c r="D10" s="7">
        <v>100</v>
      </c>
      <c r="E10" s="7" t="s">
        <v>11</v>
      </c>
      <c r="F10" s="7">
        <v>1</v>
      </c>
      <c r="G10" s="7"/>
      <c r="H10" s="17" t="e">
        <f ca="1">[1]!H2Oh_tx(D10,F10)</f>
        <v>#NAME?</v>
      </c>
      <c r="I10" s="7" t="s">
        <v>12</v>
      </c>
      <c r="J10" s="7"/>
      <c r="K10" s="8"/>
    </row>
    <row r="11" spans="1:11" s="5" customFormat="1" ht="21.75" customHeight="1" x14ac:dyDescent="0.25">
      <c r="A11" s="5" t="s">
        <v>19</v>
      </c>
      <c r="B11" s="5" t="s">
        <v>74</v>
      </c>
      <c r="C11" s="6" t="s">
        <v>75</v>
      </c>
      <c r="D11" s="7">
        <v>1</v>
      </c>
      <c r="E11" s="7" t="s">
        <v>9</v>
      </c>
      <c r="F11" s="7">
        <v>120</v>
      </c>
      <c r="G11" s="7" t="s">
        <v>11</v>
      </c>
      <c r="H11" s="17" t="e">
        <f ca="1">[1]!H2Ohg_pt(D11,F11)</f>
        <v>#NAME?</v>
      </c>
      <c r="I11" s="7" t="s">
        <v>12</v>
      </c>
      <c r="J11" s="8" t="s">
        <v>43</v>
      </c>
      <c r="K11" s="9"/>
    </row>
    <row r="12" spans="1:11" s="5" customFormat="1" ht="21.75" customHeight="1" x14ac:dyDescent="0.25">
      <c r="A12" s="5" t="s">
        <v>19</v>
      </c>
      <c r="B12" s="5" t="s">
        <v>42</v>
      </c>
      <c r="C12" s="6" t="s">
        <v>41</v>
      </c>
      <c r="D12" s="7">
        <v>100</v>
      </c>
      <c r="E12" s="7" t="s">
        <v>11</v>
      </c>
      <c r="F12" s="7" t="s">
        <v>10</v>
      </c>
      <c r="G12" s="7" t="s">
        <v>10</v>
      </c>
      <c r="H12" s="17" t="e">
        <f ca="1">[1]!H2Ohg_t(D12)</f>
        <v>#NAME?</v>
      </c>
      <c r="I12" s="7" t="s">
        <v>12</v>
      </c>
      <c r="J12" s="8" t="s">
        <v>43</v>
      </c>
      <c r="K12" s="9"/>
    </row>
    <row r="13" spans="1:11" s="5" customFormat="1" ht="21.75" customHeight="1" x14ac:dyDescent="0.25">
      <c r="A13" s="5" t="s">
        <v>19</v>
      </c>
      <c r="B13" s="5" t="s">
        <v>76</v>
      </c>
      <c r="C13" s="6" t="s">
        <v>77</v>
      </c>
      <c r="D13" s="7">
        <v>1</v>
      </c>
      <c r="E13" s="7" t="s">
        <v>9</v>
      </c>
      <c r="F13" s="7">
        <v>90</v>
      </c>
      <c r="G13" s="7" t="s">
        <v>11</v>
      </c>
      <c r="H13" s="17" t="e">
        <f ca="1">[1]!H2Ohl_pt(D13,F13)</f>
        <v>#NAME?</v>
      </c>
      <c r="I13" s="7" t="s">
        <v>12</v>
      </c>
      <c r="J13" s="8" t="s">
        <v>43</v>
      </c>
      <c r="K13" s="9"/>
    </row>
    <row r="14" spans="1:11" s="5" customFormat="1" ht="21.75" customHeight="1" x14ac:dyDescent="0.25">
      <c r="A14" s="5" t="s">
        <v>19</v>
      </c>
      <c r="B14" s="5" t="s">
        <v>45</v>
      </c>
      <c r="C14" s="6" t="s">
        <v>44</v>
      </c>
      <c r="D14" s="10">
        <v>100</v>
      </c>
      <c r="E14" s="7" t="s">
        <v>11</v>
      </c>
      <c r="F14" s="7" t="s">
        <v>10</v>
      </c>
      <c r="G14" s="7" t="s">
        <v>10</v>
      </c>
      <c r="H14" s="17" t="e">
        <f ca="1">[1]!H2Ohl_t(D14)</f>
        <v>#NAME?</v>
      </c>
      <c r="I14" s="7" t="s">
        <v>12</v>
      </c>
      <c r="J14" s="8" t="s">
        <v>43</v>
      </c>
      <c r="K14" s="9"/>
    </row>
    <row r="15" spans="1:11" s="5" customFormat="1" ht="21.75" customHeight="1" x14ac:dyDescent="0.25">
      <c r="A15" s="5" t="s">
        <v>18</v>
      </c>
      <c r="B15" s="5" t="s">
        <v>34</v>
      </c>
      <c r="C15" s="6" t="s">
        <v>35</v>
      </c>
      <c r="D15" s="7">
        <v>2000</v>
      </c>
      <c r="E15" s="7" t="s">
        <v>12</v>
      </c>
      <c r="F15" s="7">
        <v>5</v>
      </c>
      <c r="G15" s="7" t="s">
        <v>31</v>
      </c>
      <c r="H15" s="17" t="e">
        <f ca="1">[1]!H2Op_hs(D15,F15)</f>
        <v>#NAME?</v>
      </c>
      <c r="I15" s="7" t="s">
        <v>9</v>
      </c>
      <c r="K15" s="8" t="s">
        <v>36</v>
      </c>
    </row>
    <row r="16" spans="1:11" s="12" customFormat="1" ht="21.75" customHeight="1" x14ac:dyDescent="0.25">
      <c r="A16" s="5" t="s">
        <v>18</v>
      </c>
      <c r="B16" s="5" t="s">
        <v>37</v>
      </c>
      <c r="C16" s="6" t="s">
        <v>97</v>
      </c>
      <c r="D16" s="7">
        <v>2000</v>
      </c>
      <c r="E16" s="7" t="s">
        <v>12</v>
      </c>
      <c r="F16" s="7">
        <v>5</v>
      </c>
      <c r="G16" s="7" t="s">
        <v>13</v>
      </c>
      <c r="H16" s="17" t="e">
        <f ca="1">[1]!H2Op_hv(D16,F16)</f>
        <v>#NAME?</v>
      </c>
      <c r="I16" s="7" t="s">
        <v>9</v>
      </c>
      <c r="J16" s="11"/>
      <c r="K16" s="9" t="s">
        <v>36</v>
      </c>
    </row>
    <row r="17" spans="1:13" s="12" customFormat="1" ht="21.75" customHeight="1" x14ac:dyDescent="0.25">
      <c r="A17" s="13" t="s">
        <v>18</v>
      </c>
      <c r="B17" s="13" t="s">
        <v>78</v>
      </c>
      <c r="C17" s="14" t="s">
        <v>79</v>
      </c>
      <c r="D17" s="15">
        <v>2500</v>
      </c>
      <c r="E17" s="15" t="s">
        <v>12</v>
      </c>
      <c r="F17" s="15">
        <v>0.9</v>
      </c>
      <c r="G17" s="15" t="s">
        <v>10</v>
      </c>
      <c r="H17" s="27" t="e">
        <f ca="1">[1]!H2Op_hx(D17,F17)</f>
        <v>#NAME?</v>
      </c>
      <c r="I17" s="15" t="s">
        <v>9</v>
      </c>
      <c r="J17" s="11"/>
      <c r="K17" s="9" t="s">
        <v>36</v>
      </c>
      <c r="M17" s="16" t="s">
        <v>83</v>
      </c>
    </row>
    <row r="18" spans="1:13" s="5" customFormat="1" ht="21.75" customHeight="1" x14ac:dyDescent="0.25">
      <c r="A18" s="5" t="s">
        <v>18</v>
      </c>
      <c r="B18" s="5" t="s">
        <v>84</v>
      </c>
      <c r="C18" s="6" t="s">
        <v>98</v>
      </c>
      <c r="D18" s="7">
        <v>7</v>
      </c>
      <c r="E18" s="7" t="s">
        <v>31</v>
      </c>
      <c r="F18" s="7">
        <v>1</v>
      </c>
      <c r="G18" s="7" t="s">
        <v>13</v>
      </c>
      <c r="H18" s="17" t="e">
        <f ca="1">[1]!H2Op_sv(D18,F18)</f>
        <v>#NAME?</v>
      </c>
      <c r="I18" s="7" t="s">
        <v>9</v>
      </c>
      <c r="K18" s="8" t="s">
        <v>36</v>
      </c>
    </row>
    <row r="19" spans="1:13" s="5" customFormat="1" ht="21.75" customHeight="1" x14ac:dyDescent="0.25">
      <c r="A19" s="5" t="s">
        <v>18</v>
      </c>
      <c r="B19" s="5" t="s">
        <v>85</v>
      </c>
      <c r="C19" s="6" t="s">
        <v>86</v>
      </c>
      <c r="D19" s="7">
        <v>7</v>
      </c>
      <c r="E19" s="7" t="s">
        <v>31</v>
      </c>
      <c r="F19" s="7">
        <v>0.9</v>
      </c>
      <c r="G19" s="7" t="s">
        <v>10</v>
      </c>
      <c r="H19" s="17" t="e">
        <f ca="1">[1]!H2Op_sx(D19,F19)</f>
        <v>#NAME?</v>
      </c>
      <c r="I19" s="7" t="s">
        <v>9</v>
      </c>
      <c r="K19" s="8" t="s">
        <v>36</v>
      </c>
    </row>
    <row r="20" spans="1:13" s="5" customFormat="1" ht="21.75" customHeight="1" x14ac:dyDescent="0.25">
      <c r="A20" s="5" t="s">
        <v>18</v>
      </c>
      <c r="B20" s="5" t="s">
        <v>32</v>
      </c>
      <c r="C20" s="6" t="s">
        <v>88</v>
      </c>
      <c r="D20" s="7">
        <v>99.61</v>
      </c>
      <c r="E20" s="7" t="s">
        <v>11</v>
      </c>
      <c r="F20" s="7" t="s">
        <v>10</v>
      </c>
      <c r="G20" s="7" t="s">
        <v>10</v>
      </c>
      <c r="H20" s="17" t="e">
        <f ca="1">[1]!H2Op_t(D20)</f>
        <v>#NAME?</v>
      </c>
      <c r="I20" s="7" t="s">
        <v>9</v>
      </c>
      <c r="J20" s="8" t="s">
        <v>43</v>
      </c>
      <c r="K20" s="8"/>
    </row>
    <row r="21" spans="1:13" s="5" customFormat="1" ht="21.75" customHeight="1" x14ac:dyDescent="0.25">
      <c r="A21" s="5" t="s">
        <v>18</v>
      </c>
      <c r="B21" s="5" t="s">
        <v>87</v>
      </c>
      <c r="C21" s="6" t="s">
        <v>89</v>
      </c>
      <c r="D21" s="7">
        <v>300</v>
      </c>
      <c r="E21" s="7" t="s">
        <v>11</v>
      </c>
      <c r="F21" s="7">
        <v>3000</v>
      </c>
      <c r="G21" s="7" t="s">
        <v>12</v>
      </c>
      <c r="H21" s="17" t="e">
        <f ca="1">[1]!H2Op_th(D21,F21)</f>
        <v>#NAME?</v>
      </c>
      <c r="I21" s="7" t="s">
        <v>9</v>
      </c>
      <c r="J21" s="8" t="s">
        <v>43</v>
      </c>
      <c r="K21" s="8"/>
    </row>
    <row r="22" spans="1:13" s="5" customFormat="1" ht="21.75" customHeight="1" x14ac:dyDescent="0.25">
      <c r="A22" s="5" t="s">
        <v>18</v>
      </c>
      <c r="B22" s="5" t="s">
        <v>90</v>
      </c>
      <c r="C22" s="6" t="s">
        <v>91</v>
      </c>
      <c r="D22" s="7">
        <v>300</v>
      </c>
      <c r="E22" s="7" t="s">
        <v>11</v>
      </c>
      <c r="F22" s="7">
        <v>7</v>
      </c>
      <c r="G22" s="7" t="s">
        <v>31</v>
      </c>
      <c r="H22" s="17" t="e">
        <f ca="1">[1]!H2Op_ts(D22,F22)</f>
        <v>#NAME?</v>
      </c>
      <c r="I22" s="7" t="s">
        <v>9</v>
      </c>
      <c r="J22" s="8" t="s">
        <v>43</v>
      </c>
      <c r="K22" s="8"/>
    </row>
    <row r="23" spans="1:13" s="5" customFormat="1" ht="21.75" customHeight="1" x14ac:dyDescent="0.25">
      <c r="A23" s="5" t="s">
        <v>18</v>
      </c>
      <c r="B23" s="5" t="s">
        <v>92</v>
      </c>
      <c r="C23" s="6" t="s">
        <v>99</v>
      </c>
      <c r="D23" s="7">
        <v>300</v>
      </c>
      <c r="E23" s="7" t="s">
        <v>11</v>
      </c>
      <c r="F23" s="7">
        <v>1</v>
      </c>
      <c r="G23" s="7" t="s">
        <v>13</v>
      </c>
      <c r="H23" s="17" t="e">
        <f ca="1">[1]!H2Op_tv(D23,F23)</f>
        <v>#NAME?</v>
      </c>
      <c r="I23" s="7" t="s">
        <v>9</v>
      </c>
      <c r="J23" s="8" t="s">
        <v>43</v>
      </c>
      <c r="K23" s="8"/>
    </row>
    <row r="24" spans="1:13" s="5" customFormat="1" ht="21.75" customHeight="1" x14ac:dyDescent="0.25">
      <c r="A24" s="5" t="s">
        <v>18</v>
      </c>
      <c r="B24" s="5" t="s">
        <v>103</v>
      </c>
      <c r="C24" s="6" t="s">
        <v>104</v>
      </c>
      <c r="D24" s="7">
        <v>200</v>
      </c>
      <c r="E24" s="7" t="s">
        <v>11</v>
      </c>
      <c r="F24" s="7">
        <v>0.7</v>
      </c>
      <c r="G24" s="7" t="s">
        <v>10</v>
      </c>
      <c r="H24" s="17" t="e">
        <f ca="1">[1]!H2Op_tx(D24,F24)</f>
        <v>#NAME?</v>
      </c>
      <c r="I24" s="7" t="s">
        <v>9</v>
      </c>
      <c r="J24" s="8" t="s">
        <v>43</v>
      </c>
      <c r="K24" s="8"/>
    </row>
    <row r="25" spans="1:13" s="5" customFormat="1" ht="21.75" customHeight="1" x14ac:dyDescent="0.25">
      <c r="A25" s="5" t="s">
        <v>18</v>
      </c>
      <c r="B25" s="5" t="s">
        <v>105</v>
      </c>
      <c r="C25" s="6" t="s">
        <v>106</v>
      </c>
      <c r="D25" s="7">
        <v>0.8</v>
      </c>
      <c r="E25" s="7" t="s">
        <v>10</v>
      </c>
      <c r="F25" s="7">
        <v>1</v>
      </c>
      <c r="G25" s="7" t="s">
        <v>13</v>
      </c>
      <c r="H25" s="17" t="e">
        <f ca="1">[1]!H2Op_xv(D25,F25)</f>
        <v>#NAME?</v>
      </c>
      <c r="I25" s="7" t="s">
        <v>9</v>
      </c>
      <c r="J25" s="8" t="s">
        <v>43</v>
      </c>
      <c r="K25" s="8"/>
    </row>
    <row r="26" spans="1:13" s="5" customFormat="1" ht="21.75" customHeight="1" x14ac:dyDescent="0.25">
      <c r="A26" s="5" t="s">
        <v>20</v>
      </c>
      <c r="B26" s="5" t="s">
        <v>107</v>
      </c>
      <c r="C26" s="6" t="s">
        <v>108</v>
      </c>
      <c r="D26" s="7">
        <v>2000</v>
      </c>
      <c r="E26" s="7" t="s">
        <v>12</v>
      </c>
      <c r="F26" s="17">
        <v>1</v>
      </c>
      <c r="G26" s="7" t="s">
        <v>13</v>
      </c>
      <c r="H26" s="17" t="e">
        <f ca="1">[1]!H2Os_hv(D26,F26)</f>
        <v>#NAME?</v>
      </c>
      <c r="I26" s="7" t="s">
        <v>31</v>
      </c>
      <c r="J26" s="7"/>
      <c r="K26" s="8"/>
    </row>
    <row r="27" spans="1:13" s="12" customFormat="1" ht="21.75" customHeight="1" x14ac:dyDescent="0.25">
      <c r="A27" s="13" t="s">
        <v>20</v>
      </c>
      <c r="B27" s="13" t="s">
        <v>109</v>
      </c>
      <c r="C27" s="14" t="s">
        <v>110</v>
      </c>
      <c r="D27" s="15">
        <v>2600</v>
      </c>
      <c r="E27" s="15" t="s">
        <v>12</v>
      </c>
      <c r="F27" s="15">
        <v>0.9</v>
      </c>
      <c r="G27" s="15" t="s">
        <v>10</v>
      </c>
      <c r="H27" s="27" t="e">
        <f ca="1">[1]!H2Os_hx(D27,F27)</f>
        <v>#NAME?</v>
      </c>
      <c r="I27" s="15" t="s">
        <v>31</v>
      </c>
      <c r="J27" s="11"/>
      <c r="K27" s="9"/>
      <c r="M27" s="16" t="s">
        <v>83</v>
      </c>
    </row>
    <row r="28" spans="1:13" s="5" customFormat="1" ht="21.75" customHeight="1" x14ac:dyDescent="0.25">
      <c r="A28" s="5" t="s">
        <v>20</v>
      </c>
      <c r="B28" s="5" t="s">
        <v>111</v>
      </c>
      <c r="C28" s="6" t="s">
        <v>69</v>
      </c>
      <c r="D28" s="7">
        <v>1</v>
      </c>
      <c r="E28" s="7" t="s">
        <v>9</v>
      </c>
      <c r="F28" s="17">
        <v>2800</v>
      </c>
      <c r="G28" s="7" t="s">
        <v>12</v>
      </c>
      <c r="H28" s="17" t="e">
        <f ca="1">[1]!H2Os_ph(D28,F28)</f>
        <v>#NAME?</v>
      </c>
      <c r="I28" s="7" t="s">
        <v>31</v>
      </c>
      <c r="J28" s="7"/>
      <c r="K28" s="8"/>
    </row>
    <row r="29" spans="1:13" s="5" customFormat="1" ht="21.75" customHeight="1" x14ac:dyDescent="0.25">
      <c r="A29" s="5" t="s">
        <v>20</v>
      </c>
      <c r="B29" s="5" t="s">
        <v>112</v>
      </c>
      <c r="C29" s="6" t="s">
        <v>60</v>
      </c>
      <c r="D29" s="7">
        <v>1</v>
      </c>
      <c r="E29" s="7" t="s">
        <v>9</v>
      </c>
      <c r="F29" s="7">
        <v>20</v>
      </c>
      <c r="G29" s="7" t="s">
        <v>11</v>
      </c>
      <c r="H29" s="17" t="e">
        <f ca="1">[1]!H2Os_pT(D29,F29)</f>
        <v>#NAME?</v>
      </c>
      <c r="I29" s="7" t="s">
        <v>31</v>
      </c>
      <c r="J29" s="7"/>
      <c r="K29" s="8"/>
    </row>
    <row r="30" spans="1:13" s="5" customFormat="1" ht="21.75" customHeight="1" x14ac:dyDescent="0.25">
      <c r="A30" s="5" t="s">
        <v>20</v>
      </c>
      <c r="B30" s="5" t="s">
        <v>113</v>
      </c>
      <c r="C30" s="6" t="s">
        <v>114</v>
      </c>
      <c r="D30" s="7">
        <v>1</v>
      </c>
      <c r="E30" s="7" t="s">
        <v>9</v>
      </c>
      <c r="F30" s="7">
        <v>1</v>
      </c>
      <c r="G30" s="7" t="s">
        <v>13</v>
      </c>
      <c r="H30" s="17" t="e">
        <f ca="1">[1]!H2Os_pv(D30,F30)</f>
        <v>#NAME?</v>
      </c>
      <c r="I30" s="7" t="s">
        <v>31</v>
      </c>
      <c r="J30" s="7"/>
      <c r="K30" s="8"/>
    </row>
    <row r="31" spans="1:13" s="5" customFormat="1" ht="21.75" customHeight="1" x14ac:dyDescent="0.25">
      <c r="A31" s="5" t="s">
        <v>20</v>
      </c>
      <c r="B31" s="5" t="s">
        <v>115</v>
      </c>
      <c r="C31" s="6" t="s">
        <v>116</v>
      </c>
      <c r="D31" s="7">
        <v>300</v>
      </c>
      <c r="E31" s="7" t="s">
        <v>11</v>
      </c>
      <c r="F31" s="7">
        <v>3000</v>
      </c>
      <c r="G31" s="7" t="s">
        <v>12</v>
      </c>
      <c r="H31" s="17" t="e">
        <f ca="1">[1]!H2Os_th(D31,F31)</f>
        <v>#NAME?</v>
      </c>
      <c r="I31" s="7" t="s">
        <v>31</v>
      </c>
      <c r="J31" s="7"/>
      <c r="K31" s="8"/>
    </row>
    <row r="32" spans="1:13" s="5" customFormat="1" ht="21.75" customHeight="1" x14ac:dyDescent="0.25">
      <c r="A32" s="5" t="s">
        <v>20</v>
      </c>
      <c r="B32" s="5" t="s">
        <v>117</v>
      </c>
      <c r="C32" s="6" t="s">
        <v>118</v>
      </c>
      <c r="D32" s="7">
        <v>300</v>
      </c>
      <c r="E32" s="7" t="s">
        <v>11</v>
      </c>
      <c r="F32" s="7">
        <v>1</v>
      </c>
      <c r="G32" s="7" t="s">
        <v>13</v>
      </c>
      <c r="H32" s="17" t="e">
        <f ca="1">[1]!H2Os_tv(D32,F32)</f>
        <v>#NAME?</v>
      </c>
      <c r="I32" s="7" t="s">
        <v>31</v>
      </c>
      <c r="J32" s="7"/>
      <c r="K32" s="8"/>
    </row>
    <row r="33" spans="1:13" s="5" customFormat="1" ht="21.75" customHeight="1" x14ac:dyDescent="0.25">
      <c r="A33" s="5" t="s">
        <v>20</v>
      </c>
      <c r="B33" s="5" t="s">
        <v>119</v>
      </c>
      <c r="C33" s="6" t="s">
        <v>120</v>
      </c>
      <c r="D33" s="7">
        <v>0.8</v>
      </c>
      <c r="E33" s="7" t="s">
        <v>10</v>
      </c>
      <c r="F33" s="7">
        <v>1</v>
      </c>
      <c r="G33" s="7" t="s">
        <v>13</v>
      </c>
      <c r="H33" s="17" t="e">
        <f ca="1">[1]!H2Os_xv(D33,F33)</f>
        <v>#NAME?</v>
      </c>
      <c r="I33" s="7" t="s">
        <v>31</v>
      </c>
      <c r="J33" s="7"/>
      <c r="K33" s="8"/>
    </row>
    <row r="34" spans="1:13" s="5" customFormat="1" ht="21.75" customHeight="1" x14ac:dyDescent="0.25">
      <c r="A34" s="5" t="s">
        <v>20</v>
      </c>
      <c r="B34" s="5" t="s">
        <v>122</v>
      </c>
      <c r="C34" s="6" t="s">
        <v>123</v>
      </c>
      <c r="D34" s="7">
        <v>1</v>
      </c>
      <c r="E34" s="7" t="s">
        <v>9</v>
      </c>
      <c r="F34" s="7">
        <v>120</v>
      </c>
      <c r="G34" s="7" t="s">
        <v>11</v>
      </c>
      <c r="H34" s="17" t="e">
        <f ca="1">[1]!H2Osg_pt(D34,F34)</f>
        <v>#NAME?</v>
      </c>
      <c r="I34" s="7" t="s">
        <v>31</v>
      </c>
      <c r="J34" s="7"/>
      <c r="K34" s="8"/>
    </row>
    <row r="35" spans="1:13" s="5" customFormat="1" ht="21.75" customHeight="1" x14ac:dyDescent="0.25">
      <c r="A35" s="5" t="s">
        <v>20</v>
      </c>
      <c r="B35" s="5" t="s">
        <v>124</v>
      </c>
      <c r="C35" s="6" t="s">
        <v>125</v>
      </c>
      <c r="D35" s="7">
        <v>1</v>
      </c>
      <c r="E35" s="7" t="s">
        <v>9</v>
      </c>
      <c r="F35" s="7">
        <v>90</v>
      </c>
      <c r="G35" s="7" t="s">
        <v>11</v>
      </c>
      <c r="H35" s="17" t="e">
        <f ca="1">[1]!H2Osl_pt(D35,F35)</f>
        <v>#NAME?</v>
      </c>
      <c r="I35" s="7" t="s">
        <v>31</v>
      </c>
      <c r="J35" s="7"/>
      <c r="K35" s="8"/>
    </row>
    <row r="36" spans="1:13" s="5" customFormat="1" ht="21.75" customHeight="1" x14ac:dyDescent="0.25">
      <c r="A36" s="5" t="s">
        <v>20</v>
      </c>
      <c r="B36" s="5" t="s">
        <v>127</v>
      </c>
      <c r="C36" s="6" t="s">
        <v>126</v>
      </c>
      <c r="D36" s="7">
        <v>100</v>
      </c>
      <c r="E36" s="7" t="s">
        <v>11</v>
      </c>
      <c r="F36" s="7" t="s">
        <v>10</v>
      </c>
      <c r="G36" s="7" t="s">
        <v>10</v>
      </c>
      <c r="H36" s="17" t="e">
        <f ca="1">[1]!H2Osg_t(D36)</f>
        <v>#NAME?</v>
      </c>
      <c r="I36" s="7" t="s">
        <v>31</v>
      </c>
      <c r="J36" s="7"/>
      <c r="K36" s="8"/>
    </row>
    <row r="37" spans="1:13" s="5" customFormat="1" ht="21.75" customHeight="1" x14ac:dyDescent="0.25">
      <c r="A37" s="5" t="s">
        <v>20</v>
      </c>
      <c r="B37" s="5" t="s">
        <v>128</v>
      </c>
      <c r="C37" s="6" t="s">
        <v>129</v>
      </c>
      <c r="D37" s="7">
        <v>100</v>
      </c>
      <c r="E37" s="7" t="s">
        <v>11</v>
      </c>
      <c r="F37" s="7" t="s">
        <v>10</v>
      </c>
      <c r="G37" s="7" t="s">
        <v>10</v>
      </c>
      <c r="H37" s="17" t="e">
        <f ca="1">[1]!H2Osg_t(D37)</f>
        <v>#NAME?</v>
      </c>
      <c r="I37" s="7" t="s">
        <v>31</v>
      </c>
      <c r="J37" s="7"/>
      <c r="K37" s="8"/>
    </row>
    <row r="38" spans="1:13" s="5" customFormat="1" ht="21.75" customHeight="1" x14ac:dyDescent="0.25">
      <c r="A38" s="5" t="s">
        <v>7</v>
      </c>
      <c r="B38" s="5" t="s">
        <v>46</v>
      </c>
      <c r="C38" s="6" t="s">
        <v>17</v>
      </c>
      <c r="D38" s="7">
        <v>1</v>
      </c>
      <c r="E38" s="7" t="s">
        <v>9</v>
      </c>
      <c r="F38" s="7">
        <v>100</v>
      </c>
      <c r="G38" s="7" t="s">
        <v>12</v>
      </c>
      <c r="H38" s="17" t="e">
        <f ca="1">[1]!H2Ot_hp(F38,D38)</f>
        <v>#NAME?</v>
      </c>
      <c r="I38" s="7" t="s">
        <v>11</v>
      </c>
      <c r="J38" s="8" t="s">
        <v>26</v>
      </c>
      <c r="K38" s="19" t="s">
        <v>33</v>
      </c>
    </row>
    <row r="39" spans="1:13" s="5" customFormat="1" ht="21.75" customHeight="1" x14ac:dyDescent="0.25">
      <c r="A39" s="5" t="s">
        <v>7</v>
      </c>
      <c r="B39" s="5" t="s">
        <v>30</v>
      </c>
      <c r="C39" s="6" t="s">
        <v>28</v>
      </c>
      <c r="D39" s="7">
        <v>2500</v>
      </c>
      <c r="E39" s="7" t="s">
        <v>12</v>
      </c>
      <c r="F39" s="7">
        <v>7</v>
      </c>
      <c r="G39" s="7" t="s">
        <v>31</v>
      </c>
      <c r="H39" s="17" t="e">
        <f ca="1">[1]!H2Ot_hs(D39,F39)</f>
        <v>#NAME?</v>
      </c>
      <c r="I39" s="7" t="s">
        <v>11</v>
      </c>
      <c r="K39" s="19" t="s">
        <v>33</v>
      </c>
    </row>
    <row r="40" spans="1:13" s="5" customFormat="1" ht="21.75" customHeight="1" x14ac:dyDescent="0.25">
      <c r="A40" s="5" t="s">
        <v>7</v>
      </c>
      <c r="B40" s="5" t="s">
        <v>130</v>
      </c>
      <c r="C40" s="6" t="s">
        <v>131</v>
      </c>
      <c r="D40" s="7">
        <v>2500</v>
      </c>
      <c r="E40" s="7" t="s">
        <v>12</v>
      </c>
      <c r="F40" s="7">
        <v>1</v>
      </c>
      <c r="G40" s="7" t="s">
        <v>13</v>
      </c>
      <c r="H40" s="17" t="e">
        <f ca="1">[1]!H2Ot_hv(D40,F40)</f>
        <v>#NAME?</v>
      </c>
      <c r="I40" s="7" t="s">
        <v>11</v>
      </c>
      <c r="K40" s="19" t="s">
        <v>33</v>
      </c>
    </row>
    <row r="41" spans="1:13" s="5" customFormat="1" ht="21.75" customHeight="1" x14ac:dyDescent="0.25">
      <c r="A41" s="13" t="s">
        <v>7</v>
      </c>
      <c r="B41" s="13" t="s">
        <v>132</v>
      </c>
      <c r="C41" s="14" t="s">
        <v>133</v>
      </c>
      <c r="D41" s="15">
        <v>2300</v>
      </c>
      <c r="E41" s="15" t="s">
        <v>12</v>
      </c>
      <c r="F41" s="15">
        <v>0.9</v>
      </c>
      <c r="G41" s="15" t="s">
        <v>10</v>
      </c>
      <c r="H41" s="27" t="e">
        <f ca="1">[1]!H2Ot_hx(D41,F41)</f>
        <v>#NAME?</v>
      </c>
      <c r="I41" s="15" t="s">
        <v>11</v>
      </c>
      <c r="K41" s="19" t="s">
        <v>33</v>
      </c>
      <c r="M41" s="16" t="s">
        <v>83</v>
      </c>
    </row>
    <row r="42" spans="1:13" s="5" customFormat="1" ht="21.75" customHeight="1" x14ac:dyDescent="0.25">
      <c r="A42" s="5" t="s">
        <v>7</v>
      </c>
      <c r="B42" s="5" t="s">
        <v>8</v>
      </c>
      <c r="C42" s="6" t="s">
        <v>134</v>
      </c>
      <c r="D42" s="26">
        <v>200</v>
      </c>
      <c r="E42" s="7" t="s">
        <v>9</v>
      </c>
      <c r="F42" s="7" t="s">
        <v>10</v>
      </c>
      <c r="G42" s="7" t="s">
        <v>10</v>
      </c>
      <c r="H42" s="10" t="e">
        <f ca="1">[1]!H2Ot_p(D42)</f>
        <v>#NAME?</v>
      </c>
      <c r="I42" s="7" t="s">
        <v>11</v>
      </c>
      <c r="J42" s="8" t="s">
        <v>26</v>
      </c>
      <c r="K42" s="8" t="s">
        <v>40</v>
      </c>
    </row>
    <row r="43" spans="1:13" s="5" customFormat="1" ht="21.75" customHeight="1" x14ac:dyDescent="0.25">
      <c r="A43" s="5" t="s">
        <v>7</v>
      </c>
      <c r="B43" s="5" t="s">
        <v>29</v>
      </c>
      <c r="C43" s="6" t="s">
        <v>27</v>
      </c>
      <c r="D43" s="7">
        <v>1</v>
      </c>
      <c r="E43" s="7" t="s">
        <v>9</v>
      </c>
      <c r="F43" s="7">
        <v>0.2</v>
      </c>
      <c r="G43" s="7" t="s">
        <v>31</v>
      </c>
      <c r="H43" s="17" t="e">
        <f ca="1">[1]!H2Ot_ps(D43,F43)</f>
        <v>#NAME?</v>
      </c>
      <c r="I43" s="7" t="s">
        <v>11</v>
      </c>
      <c r="J43" s="8" t="s">
        <v>26</v>
      </c>
      <c r="K43" s="19" t="s">
        <v>33</v>
      </c>
    </row>
    <row r="44" spans="1:13" s="5" customFormat="1" ht="21.75" customHeight="1" x14ac:dyDescent="0.25">
      <c r="A44" s="5" t="s">
        <v>7</v>
      </c>
      <c r="B44" s="5" t="s">
        <v>135</v>
      </c>
      <c r="C44" s="6" t="s">
        <v>136</v>
      </c>
      <c r="D44" s="7">
        <v>10</v>
      </c>
      <c r="E44" s="7" t="s">
        <v>9</v>
      </c>
      <c r="F44" s="7">
        <v>0.2</v>
      </c>
      <c r="G44" s="7" t="s">
        <v>13</v>
      </c>
      <c r="H44" s="17" t="e">
        <f ca="1">[1]!H2Ot_pv(D44,F44)</f>
        <v>#NAME?</v>
      </c>
      <c r="I44" s="7" t="s">
        <v>11</v>
      </c>
      <c r="J44" s="8" t="s">
        <v>26</v>
      </c>
      <c r="K44" s="19" t="s">
        <v>33</v>
      </c>
    </row>
    <row r="45" spans="1:13" s="5" customFormat="1" ht="21.75" customHeight="1" x14ac:dyDescent="0.25">
      <c r="A45" s="5" t="s">
        <v>7</v>
      </c>
      <c r="B45" s="5" t="s">
        <v>137</v>
      </c>
      <c r="C45" s="6" t="s">
        <v>138</v>
      </c>
      <c r="D45" s="7">
        <v>2</v>
      </c>
      <c r="E45" s="7" t="s">
        <v>9</v>
      </c>
      <c r="F45" s="7">
        <v>0.8</v>
      </c>
      <c r="G45" s="7" t="s">
        <v>10</v>
      </c>
      <c r="H45" s="17" t="e">
        <f ca="1">[1]!H2Ot_px(D45,F45)</f>
        <v>#NAME?</v>
      </c>
      <c r="I45" s="7" t="s">
        <v>11</v>
      </c>
      <c r="J45" s="8" t="s">
        <v>26</v>
      </c>
      <c r="K45" s="19" t="s">
        <v>33</v>
      </c>
    </row>
    <row r="46" spans="1:13" s="5" customFormat="1" ht="21.75" customHeight="1" x14ac:dyDescent="0.25">
      <c r="A46" s="5" t="s">
        <v>7</v>
      </c>
      <c r="B46" s="5" t="s">
        <v>139</v>
      </c>
      <c r="C46" s="6" t="s">
        <v>140</v>
      </c>
      <c r="D46" s="7">
        <v>2</v>
      </c>
      <c r="E46" s="7" t="s">
        <v>31</v>
      </c>
      <c r="F46" s="7">
        <v>0.8</v>
      </c>
      <c r="G46" s="7" t="s">
        <v>13</v>
      </c>
      <c r="H46" s="17" t="e">
        <f ca="1">[1]!H2Ot_sv(D46,F46)</f>
        <v>#NAME?</v>
      </c>
      <c r="I46" s="7" t="s">
        <v>11</v>
      </c>
      <c r="J46" s="8" t="s">
        <v>26</v>
      </c>
      <c r="K46" s="19" t="s">
        <v>33</v>
      </c>
    </row>
    <row r="47" spans="1:13" s="5" customFormat="1" ht="21.75" customHeight="1" x14ac:dyDescent="0.25">
      <c r="A47" s="5" t="s">
        <v>7</v>
      </c>
      <c r="B47" s="5" t="s">
        <v>141</v>
      </c>
      <c r="C47" s="6" t="s">
        <v>142</v>
      </c>
      <c r="D47" s="7">
        <v>6</v>
      </c>
      <c r="E47" s="7" t="s">
        <v>31</v>
      </c>
      <c r="F47" s="7">
        <v>0.95</v>
      </c>
      <c r="G47" s="7" t="s">
        <v>10</v>
      </c>
      <c r="H47" s="17" t="e">
        <f ca="1">[1]!H2Ot_sx(D47,F47)</f>
        <v>#NAME?</v>
      </c>
      <c r="I47" s="7" t="s">
        <v>11</v>
      </c>
      <c r="J47" s="8" t="s">
        <v>26</v>
      </c>
      <c r="K47" s="19" t="s">
        <v>33</v>
      </c>
    </row>
    <row r="48" spans="1:13" s="5" customFormat="1" ht="21.75" customHeight="1" x14ac:dyDescent="0.25">
      <c r="A48" s="5" t="s">
        <v>7</v>
      </c>
      <c r="B48" s="5" t="s">
        <v>143</v>
      </c>
      <c r="C48" s="6" t="s">
        <v>144</v>
      </c>
      <c r="D48" s="7">
        <v>0.9</v>
      </c>
      <c r="E48" s="7" t="s">
        <v>10</v>
      </c>
      <c r="F48" s="7">
        <v>5.0000000000000001E-4</v>
      </c>
      <c r="G48" s="7" t="s">
        <v>13</v>
      </c>
      <c r="H48" s="17" t="e">
        <f ca="1">[1]!H2Ot_sx(D48,F48)</f>
        <v>#NAME?</v>
      </c>
      <c r="I48" s="7" t="s">
        <v>11</v>
      </c>
      <c r="J48" s="8" t="s">
        <v>26</v>
      </c>
      <c r="K48" s="19" t="s">
        <v>33</v>
      </c>
    </row>
    <row r="49" spans="1:13" s="5" customFormat="1" ht="21.75" customHeight="1" x14ac:dyDescent="0.25">
      <c r="A49" s="5" t="s">
        <v>102</v>
      </c>
      <c r="B49" s="5" t="s">
        <v>164</v>
      </c>
      <c r="C49" s="6" t="s">
        <v>160</v>
      </c>
      <c r="D49" s="7">
        <v>2000</v>
      </c>
      <c r="E49" s="7" t="s">
        <v>12</v>
      </c>
      <c r="F49" s="7">
        <v>5</v>
      </c>
      <c r="G49" s="7" t="s">
        <v>31</v>
      </c>
      <c r="H49" s="17" t="e">
        <f ca="1">[1]!H2Ov_hs(D49,F49)</f>
        <v>#NAME?</v>
      </c>
      <c r="I49" s="7" t="s">
        <v>13</v>
      </c>
      <c r="K49" s="8" t="s">
        <v>36</v>
      </c>
    </row>
    <row r="50" spans="1:13" s="5" customFormat="1" ht="21.75" customHeight="1" x14ac:dyDescent="0.25">
      <c r="A50" s="13" t="s">
        <v>102</v>
      </c>
      <c r="B50" s="13" t="s">
        <v>165</v>
      </c>
      <c r="C50" s="14" t="s">
        <v>161</v>
      </c>
      <c r="D50" s="15">
        <v>2200</v>
      </c>
      <c r="E50" s="15" t="s">
        <v>12</v>
      </c>
      <c r="F50" s="15">
        <v>0.85</v>
      </c>
      <c r="G50" s="15" t="s">
        <v>10</v>
      </c>
      <c r="H50" s="27" t="e">
        <f ca="1">[1]!H2Ov_hx(D50,F50)</f>
        <v>#NAME?</v>
      </c>
      <c r="I50" s="15" t="s">
        <v>13</v>
      </c>
      <c r="K50" s="19" t="s">
        <v>36</v>
      </c>
      <c r="M50" s="16" t="s">
        <v>83</v>
      </c>
    </row>
    <row r="51" spans="1:13" s="5" customFormat="1" ht="21.75" customHeight="1" x14ac:dyDescent="0.25">
      <c r="A51" s="5" t="s">
        <v>102</v>
      </c>
      <c r="B51" s="5" t="s">
        <v>166</v>
      </c>
      <c r="C51" s="6" t="s">
        <v>162</v>
      </c>
      <c r="D51" s="7">
        <v>1</v>
      </c>
      <c r="E51" s="7" t="s">
        <v>9</v>
      </c>
      <c r="F51" s="17">
        <v>2800</v>
      </c>
      <c r="G51" s="7" t="s">
        <v>12</v>
      </c>
      <c r="H51" s="17" t="e">
        <f ca="1">[1]!H2Ov_ph(D51,F51)</f>
        <v>#NAME?</v>
      </c>
      <c r="I51" s="7" t="s">
        <v>13</v>
      </c>
      <c r="J51" s="7"/>
      <c r="K51" s="8"/>
    </row>
    <row r="52" spans="1:13" s="5" customFormat="1" ht="21.75" customHeight="1" x14ac:dyDescent="0.25">
      <c r="A52" s="5" t="s">
        <v>102</v>
      </c>
      <c r="B52" s="5" t="s">
        <v>167</v>
      </c>
      <c r="C52" s="6" t="s">
        <v>163</v>
      </c>
      <c r="D52" s="7">
        <v>10</v>
      </c>
      <c r="E52" s="7" t="s">
        <v>9</v>
      </c>
      <c r="F52" s="17">
        <v>6.5</v>
      </c>
      <c r="G52" s="7" t="s">
        <v>31</v>
      </c>
      <c r="H52" s="24" t="e">
        <f ca="1">[1]!H2Ov_ps(D52,F52)</f>
        <v>#NAME?</v>
      </c>
      <c r="I52" s="7" t="s">
        <v>13</v>
      </c>
      <c r="J52" s="7"/>
      <c r="K52" s="8"/>
    </row>
    <row r="53" spans="1:13" s="5" customFormat="1" ht="21.75" customHeight="1" x14ac:dyDescent="0.25">
      <c r="A53" s="5" t="s">
        <v>102</v>
      </c>
      <c r="B53" s="5" t="s">
        <v>168</v>
      </c>
      <c r="C53" s="6" t="s">
        <v>169</v>
      </c>
      <c r="D53" s="7">
        <v>10</v>
      </c>
      <c r="E53" s="7" t="s">
        <v>9</v>
      </c>
      <c r="F53" s="17">
        <v>0.9</v>
      </c>
      <c r="G53" s="7" t="s">
        <v>10</v>
      </c>
      <c r="H53" s="24" t="e">
        <f ca="1">[1]!H2Ov_px(D53,F53)</f>
        <v>#NAME?</v>
      </c>
      <c r="I53" s="7" t="s">
        <v>13</v>
      </c>
      <c r="J53" s="7"/>
      <c r="K53" s="8"/>
    </row>
    <row r="54" spans="1:13" s="5" customFormat="1" ht="21.75" customHeight="1" x14ac:dyDescent="0.25">
      <c r="A54" s="5" t="s">
        <v>102</v>
      </c>
      <c r="B54" s="5" t="s">
        <v>170</v>
      </c>
      <c r="C54" s="6" t="s">
        <v>171</v>
      </c>
      <c r="D54" s="7">
        <v>7</v>
      </c>
      <c r="E54" s="7" t="s">
        <v>31</v>
      </c>
      <c r="F54" s="17">
        <v>0.9</v>
      </c>
      <c r="G54" s="7" t="s">
        <v>10</v>
      </c>
      <c r="H54" s="24" t="e">
        <f ca="1">[1]!H2Ov_sx(D54,F54)</f>
        <v>#NAME?</v>
      </c>
      <c r="I54" s="7" t="s">
        <v>13</v>
      </c>
      <c r="J54" s="7"/>
      <c r="K54" s="8"/>
    </row>
    <row r="55" spans="1:13" s="5" customFormat="1" ht="21.75" customHeight="1" x14ac:dyDescent="0.25">
      <c r="A55" s="5" t="s">
        <v>102</v>
      </c>
      <c r="B55" s="5" t="s">
        <v>172</v>
      </c>
      <c r="C55" s="6" t="s">
        <v>173</v>
      </c>
      <c r="D55" s="7">
        <v>300</v>
      </c>
      <c r="E55" s="7" t="s">
        <v>11</v>
      </c>
      <c r="F55" s="7">
        <v>3000</v>
      </c>
      <c r="G55" s="7" t="s">
        <v>12</v>
      </c>
      <c r="H55" s="25" t="e">
        <f ca="1">[1]!H2Ov_th(D55,F55)</f>
        <v>#NAME?</v>
      </c>
      <c r="I55" s="7" t="s">
        <v>13</v>
      </c>
      <c r="J55" s="7"/>
      <c r="K55" s="8"/>
    </row>
    <row r="56" spans="1:13" s="5" customFormat="1" ht="21.75" customHeight="1" x14ac:dyDescent="0.25">
      <c r="A56" s="5" t="s">
        <v>102</v>
      </c>
      <c r="B56" s="5" t="s">
        <v>156</v>
      </c>
      <c r="C56" s="6" t="s">
        <v>157</v>
      </c>
      <c r="D56" s="7">
        <v>1</v>
      </c>
      <c r="E56" s="7" t="s">
        <v>9</v>
      </c>
      <c r="F56" s="7">
        <v>120</v>
      </c>
      <c r="G56" s="7" t="s">
        <v>11</v>
      </c>
      <c r="H56" s="17" t="e">
        <f ca="1">[1]!H2Ovg_pt(D56,F56)</f>
        <v>#NAME?</v>
      </c>
      <c r="I56" s="7" t="s">
        <v>13</v>
      </c>
      <c r="J56" s="7"/>
      <c r="K56" s="8"/>
    </row>
    <row r="57" spans="1:13" s="5" customFormat="1" ht="21.75" customHeight="1" x14ac:dyDescent="0.25">
      <c r="A57" s="5" t="s">
        <v>102</v>
      </c>
      <c r="B57" s="5" t="s">
        <v>158</v>
      </c>
      <c r="C57" s="6" t="s">
        <v>159</v>
      </c>
      <c r="D57" s="7">
        <v>1</v>
      </c>
      <c r="E57" s="7" t="s">
        <v>9</v>
      </c>
      <c r="F57" s="7">
        <v>90</v>
      </c>
      <c r="G57" s="7" t="s">
        <v>11</v>
      </c>
      <c r="H57" s="24" t="e">
        <f ca="1">[1]!H2Ovl_pt(D57,F57)</f>
        <v>#NAME?</v>
      </c>
      <c r="I57" s="7" t="s">
        <v>13</v>
      </c>
      <c r="J57" s="7"/>
      <c r="K57" s="8"/>
    </row>
    <row r="58" spans="1:13" s="5" customFormat="1" ht="21.75" customHeight="1" x14ac:dyDescent="0.25">
      <c r="A58" s="5" t="s">
        <v>102</v>
      </c>
      <c r="B58" s="5" t="s">
        <v>50</v>
      </c>
      <c r="C58" s="6" t="s">
        <v>100</v>
      </c>
      <c r="D58" s="7">
        <v>100</v>
      </c>
      <c r="E58" s="7" t="s">
        <v>11</v>
      </c>
      <c r="F58" s="7" t="s">
        <v>10</v>
      </c>
      <c r="G58" s="7" t="s">
        <v>10</v>
      </c>
      <c r="H58" s="17" t="e">
        <f ca="1">[1]!H2Ovg_t(D58)</f>
        <v>#NAME?</v>
      </c>
      <c r="I58" s="7" t="s">
        <v>13</v>
      </c>
      <c r="J58" s="7"/>
      <c r="K58" s="8"/>
    </row>
    <row r="59" spans="1:13" s="5" customFormat="1" ht="21.75" customHeight="1" x14ac:dyDescent="0.25">
      <c r="A59" s="5" t="s">
        <v>102</v>
      </c>
      <c r="B59" s="5" t="s">
        <v>51</v>
      </c>
      <c r="C59" s="6" t="s">
        <v>101</v>
      </c>
      <c r="D59" s="7">
        <v>100</v>
      </c>
      <c r="E59" s="7" t="s">
        <v>11</v>
      </c>
      <c r="F59" s="7" t="s">
        <v>10</v>
      </c>
      <c r="G59" s="7" t="s">
        <v>10</v>
      </c>
      <c r="H59" s="24" t="e">
        <f ca="1">[1]!H2Ovl_t(D59)</f>
        <v>#NAME?</v>
      </c>
      <c r="I59" s="7" t="s">
        <v>13</v>
      </c>
      <c r="J59" s="7"/>
      <c r="K59" s="8"/>
    </row>
    <row r="60" spans="1:13" s="5" customFormat="1" ht="21.75" customHeight="1" x14ac:dyDescent="0.25">
      <c r="A60" s="5" t="s">
        <v>24</v>
      </c>
      <c r="B60" s="5" t="s">
        <v>174</v>
      </c>
      <c r="C60" s="6" t="s">
        <v>177</v>
      </c>
      <c r="D60" s="7">
        <v>1000</v>
      </c>
      <c r="E60" s="7" t="s">
        <v>12</v>
      </c>
      <c r="F60" s="7">
        <v>1</v>
      </c>
      <c r="G60" s="7" t="s">
        <v>9</v>
      </c>
      <c r="H60" s="10" t="e">
        <f ca="1">[1]!H2Ox_hp(D60,F60)</f>
        <v>#NAME?</v>
      </c>
      <c r="I60" s="7" t="s">
        <v>10</v>
      </c>
      <c r="J60" s="7"/>
      <c r="K60" s="8"/>
    </row>
    <row r="61" spans="1:13" s="5" customFormat="1" ht="21.75" customHeight="1" x14ac:dyDescent="0.25">
      <c r="A61" s="5" t="s">
        <v>24</v>
      </c>
      <c r="B61" s="5" t="s">
        <v>176</v>
      </c>
      <c r="C61" s="6" t="s">
        <v>178</v>
      </c>
      <c r="D61" s="7">
        <v>2000</v>
      </c>
      <c r="E61" s="7" t="s">
        <v>12</v>
      </c>
      <c r="F61" s="7">
        <v>7</v>
      </c>
      <c r="G61" s="7" t="s">
        <v>31</v>
      </c>
      <c r="H61" s="10" t="e">
        <f ca="1">[1]!H2Ox_hs(D61,F61)</f>
        <v>#NAME?</v>
      </c>
      <c r="I61" s="7" t="s">
        <v>10</v>
      </c>
      <c r="J61" s="7"/>
      <c r="K61" s="8"/>
    </row>
    <row r="62" spans="1:13" s="5" customFormat="1" ht="21.75" customHeight="1" x14ac:dyDescent="0.25">
      <c r="A62" s="5" t="s">
        <v>24</v>
      </c>
      <c r="B62" s="5" t="s">
        <v>179</v>
      </c>
      <c r="C62" s="6" t="s">
        <v>180</v>
      </c>
      <c r="D62" s="7">
        <v>2000</v>
      </c>
      <c r="E62" s="7" t="s">
        <v>12</v>
      </c>
      <c r="F62" s="7">
        <v>1</v>
      </c>
      <c r="G62" s="7" t="s">
        <v>13</v>
      </c>
      <c r="H62" s="10" t="e">
        <f ca="1">[1]!H2Ox_hv(D62,F62)</f>
        <v>#NAME?</v>
      </c>
      <c r="I62" s="7" t="s">
        <v>10</v>
      </c>
      <c r="J62" s="7"/>
      <c r="K62" s="8"/>
    </row>
    <row r="63" spans="1:13" s="5" customFormat="1" ht="21.75" customHeight="1" x14ac:dyDescent="0.25">
      <c r="A63" s="5" t="s">
        <v>24</v>
      </c>
      <c r="B63" s="5" t="s">
        <v>181</v>
      </c>
      <c r="C63" s="6" t="s">
        <v>182</v>
      </c>
      <c r="D63" s="7">
        <v>0.05</v>
      </c>
      <c r="E63" s="7" t="s">
        <v>9</v>
      </c>
      <c r="F63" s="7">
        <v>100</v>
      </c>
      <c r="G63" s="7" t="s">
        <v>11</v>
      </c>
      <c r="H63" s="10" t="e">
        <f ca="1">[1]!H2Ox_pt(D63,F63)</f>
        <v>#NAME?</v>
      </c>
      <c r="I63" s="7" t="s">
        <v>10</v>
      </c>
      <c r="J63" s="7"/>
      <c r="K63" s="8"/>
    </row>
    <row r="64" spans="1:13" s="5" customFormat="1" ht="21.75" customHeight="1" x14ac:dyDescent="0.25">
      <c r="A64" s="5" t="s">
        <v>24</v>
      </c>
      <c r="B64" s="5" t="s">
        <v>183</v>
      </c>
      <c r="C64" s="6" t="s">
        <v>184</v>
      </c>
      <c r="D64" s="7">
        <v>0.05</v>
      </c>
      <c r="E64" s="7" t="s">
        <v>9</v>
      </c>
      <c r="F64" s="7">
        <v>0.1</v>
      </c>
      <c r="G64" s="7" t="s">
        <v>13</v>
      </c>
      <c r="H64" s="10" t="e">
        <f ca="1">[1]!H2Ox_pv(D64,F64)</f>
        <v>#NAME?</v>
      </c>
      <c r="I64" s="7" t="s">
        <v>10</v>
      </c>
      <c r="J64" s="7"/>
      <c r="K64" s="8"/>
    </row>
    <row r="65" spans="1:11" s="5" customFormat="1" ht="21.75" customHeight="1" x14ac:dyDescent="0.25">
      <c r="A65" s="5" t="s">
        <v>24</v>
      </c>
      <c r="B65" s="5" t="s">
        <v>175</v>
      </c>
      <c r="C65" s="6" t="s">
        <v>185</v>
      </c>
      <c r="D65" s="7">
        <v>6</v>
      </c>
      <c r="E65" s="7" t="s">
        <v>31</v>
      </c>
      <c r="F65" s="7">
        <v>1</v>
      </c>
      <c r="G65" s="7" t="s">
        <v>9</v>
      </c>
      <c r="H65" s="10" t="e">
        <f ca="1">[1]!H2Ox_sp(D65,F65)</f>
        <v>#NAME?</v>
      </c>
      <c r="I65" s="7" t="s">
        <v>10</v>
      </c>
      <c r="J65" s="7"/>
      <c r="K65" s="8"/>
    </row>
    <row r="66" spans="1:11" s="5" customFormat="1" ht="21.75" customHeight="1" x14ac:dyDescent="0.25">
      <c r="A66" s="5" t="s">
        <v>24</v>
      </c>
      <c r="B66" s="5" t="s">
        <v>186</v>
      </c>
      <c r="C66" s="6" t="s">
        <v>187</v>
      </c>
      <c r="D66" s="7">
        <v>6</v>
      </c>
      <c r="E66" s="7" t="s">
        <v>31</v>
      </c>
      <c r="F66" s="7">
        <v>0.1</v>
      </c>
      <c r="G66" s="7" t="s">
        <v>13</v>
      </c>
      <c r="H66" s="10" t="e">
        <f ca="1">[1]!H2Ox_sv(D66,F66)</f>
        <v>#NAME?</v>
      </c>
      <c r="I66" s="7" t="s">
        <v>10</v>
      </c>
      <c r="J66" s="7"/>
      <c r="K66" s="8"/>
    </row>
    <row r="67" spans="1:11" s="5" customFormat="1" ht="21.75" customHeight="1" x14ac:dyDescent="0.25">
      <c r="A67" s="5" t="s">
        <v>24</v>
      </c>
      <c r="B67" s="5" t="s">
        <v>188</v>
      </c>
      <c r="C67" s="6" t="s">
        <v>189</v>
      </c>
      <c r="D67" s="7">
        <v>100</v>
      </c>
      <c r="E67" s="7" t="s">
        <v>11</v>
      </c>
      <c r="F67" s="7">
        <v>2400</v>
      </c>
      <c r="G67" s="7" t="s">
        <v>12</v>
      </c>
      <c r="H67" s="10" t="e">
        <f ca="1">[1]!H2Ox_th(D67,F67)</f>
        <v>#NAME?</v>
      </c>
      <c r="I67" s="7" t="s">
        <v>10</v>
      </c>
      <c r="J67" s="7"/>
      <c r="K67" s="8"/>
    </row>
    <row r="68" spans="1:11" s="5" customFormat="1" ht="21.75" customHeight="1" x14ac:dyDescent="0.25">
      <c r="A68" s="5" t="s">
        <v>24</v>
      </c>
      <c r="B68" s="5" t="s">
        <v>190</v>
      </c>
      <c r="C68" s="6" t="s">
        <v>191</v>
      </c>
      <c r="D68" s="7">
        <v>100</v>
      </c>
      <c r="E68" s="7" t="s">
        <v>11</v>
      </c>
      <c r="F68" s="7">
        <v>6</v>
      </c>
      <c r="G68" s="7" t="s">
        <v>31</v>
      </c>
      <c r="H68" s="10" t="e">
        <f ca="1">[1]!H2Ox_ts(D68,F68)</f>
        <v>#NAME?</v>
      </c>
      <c r="I68" s="7" t="s">
        <v>10</v>
      </c>
      <c r="J68" s="7"/>
      <c r="K68" s="8"/>
    </row>
    <row r="69" spans="1:11" s="5" customFormat="1" ht="21.75" customHeight="1" x14ac:dyDescent="0.25">
      <c r="A69" s="5" t="s">
        <v>24</v>
      </c>
      <c r="B69" s="5" t="s">
        <v>192</v>
      </c>
      <c r="C69" s="6" t="s">
        <v>193</v>
      </c>
      <c r="D69" s="7">
        <v>100</v>
      </c>
      <c r="E69" s="7" t="s">
        <v>11</v>
      </c>
      <c r="F69" s="7">
        <v>1</v>
      </c>
      <c r="G69" s="7" t="s">
        <v>13</v>
      </c>
      <c r="H69" s="10" t="e">
        <f ca="1">[1]!H2Ox_tv(D69,F69)</f>
        <v>#NAME?</v>
      </c>
      <c r="I69" s="7" t="s">
        <v>10</v>
      </c>
      <c r="J69" s="7"/>
      <c r="K69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="70" zoomScaleNormal="70" workbookViewId="0">
      <selection activeCell="C29" sqref="C29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57.85546875" style="6" customWidth="1"/>
    <col min="4" max="4" width="17.85546875" style="21" customWidth="1"/>
    <col min="5" max="5" width="4.5703125" style="21" bestFit="1" customWidth="1"/>
    <col min="6" max="6" width="19" style="21" bestFit="1" customWidth="1"/>
    <col min="7" max="7" width="6.5703125" style="21" bestFit="1" customWidth="1"/>
    <col min="8" max="8" width="17.85546875" style="7" customWidth="1"/>
    <col min="9" max="9" width="4.5703125" style="7" bestFit="1" customWidth="1"/>
    <col min="10" max="10" width="30.140625" style="21" bestFit="1" customWidth="1"/>
    <col min="11" max="11" width="3.42578125" style="21" customWidth="1"/>
    <col min="12" max="12" width="15.7109375" style="21" bestFit="1" customWidth="1"/>
    <col min="13" max="13" width="11.85546875" style="21" bestFit="1" customWidth="1"/>
    <col min="14" max="14" width="10.5703125" style="20" hidden="1" customWidth="1"/>
    <col min="15" max="15" width="10.28515625" style="20" hidden="1" customWidth="1"/>
    <col min="16" max="16384" width="9.140625" style="20"/>
  </cols>
  <sheetData>
    <row r="1" spans="1:15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148</v>
      </c>
      <c r="E1" s="3"/>
      <c r="F1" s="3" t="s">
        <v>149</v>
      </c>
      <c r="G1" s="3"/>
      <c r="H1" s="3" t="s">
        <v>150</v>
      </c>
      <c r="I1" s="3"/>
      <c r="J1" s="3" t="s">
        <v>151</v>
      </c>
      <c r="K1" s="3"/>
      <c r="L1" s="3" t="s">
        <v>5</v>
      </c>
      <c r="M1" s="3" t="s">
        <v>6</v>
      </c>
      <c r="N1" s="4" t="s">
        <v>16</v>
      </c>
      <c r="O1" s="4" t="s">
        <v>15</v>
      </c>
    </row>
    <row r="2" spans="1:15" s="5" customFormat="1" ht="21.75" customHeight="1" x14ac:dyDescent="0.25">
      <c r="A2" s="5" t="s">
        <v>19</v>
      </c>
      <c r="B2" s="5" t="s">
        <v>152</v>
      </c>
      <c r="C2" s="6" t="s">
        <v>146</v>
      </c>
      <c r="D2" s="7">
        <v>2</v>
      </c>
      <c r="E2" s="7" t="s">
        <v>9</v>
      </c>
      <c r="F2" s="7">
        <v>200</v>
      </c>
      <c r="G2" s="7" t="s">
        <v>12</v>
      </c>
      <c r="H2" s="17">
        <v>100</v>
      </c>
      <c r="I2" s="7" t="s">
        <v>9</v>
      </c>
      <c r="J2" s="7">
        <v>0.9</v>
      </c>
      <c r="K2" s="7" t="s">
        <v>10</v>
      </c>
      <c r="L2" s="17" t="e">
        <f ca="1">[1]!H2Oh_pump(D2,F2,H2,J2)</f>
        <v>#NAME?</v>
      </c>
      <c r="M2" s="7" t="s">
        <v>12</v>
      </c>
    </row>
    <row r="3" spans="1:15" s="5" customFormat="1" ht="21.75" customHeight="1" x14ac:dyDescent="0.25">
      <c r="A3" s="5" t="s">
        <v>19</v>
      </c>
      <c r="B3" s="5" t="s">
        <v>145</v>
      </c>
      <c r="C3" s="6" t="s">
        <v>147</v>
      </c>
      <c r="D3" s="7">
        <v>100</v>
      </c>
      <c r="E3" s="7" t="s">
        <v>9</v>
      </c>
      <c r="F3" s="7">
        <v>3500</v>
      </c>
      <c r="G3" s="7" t="s">
        <v>12</v>
      </c>
      <c r="H3" s="10">
        <v>0.05</v>
      </c>
      <c r="I3" s="7" t="s">
        <v>9</v>
      </c>
      <c r="J3" s="7">
        <v>0.9</v>
      </c>
      <c r="K3" s="7" t="s">
        <v>10</v>
      </c>
      <c r="L3" s="17" t="e">
        <f ca="1">[1]!H2Oh_turb(D3,F3,H3,J3)</f>
        <v>#NAME?</v>
      </c>
      <c r="M3" s="7" t="s">
        <v>12</v>
      </c>
    </row>
    <row r="4" spans="1:15" s="5" customFormat="1" ht="21.75" customHeight="1" x14ac:dyDescent="0.25">
      <c r="A4" s="5" t="s">
        <v>153</v>
      </c>
      <c r="B4" s="5" t="s">
        <v>154</v>
      </c>
      <c r="C4" s="6" t="s">
        <v>155</v>
      </c>
      <c r="D4" s="7">
        <v>2</v>
      </c>
      <c r="E4" s="7" t="s">
        <v>9</v>
      </c>
      <c r="F4" s="7">
        <v>200</v>
      </c>
      <c r="G4" s="7" t="s">
        <v>12</v>
      </c>
      <c r="H4" s="17">
        <v>100</v>
      </c>
      <c r="I4" s="7" t="s">
        <v>9</v>
      </c>
      <c r="J4" s="7">
        <v>0.9</v>
      </c>
      <c r="K4" s="7" t="s">
        <v>10</v>
      </c>
      <c r="L4" s="17" t="e">
        <f ca="1">[1]!H2Ow_pump(D4,F4,H4,J4)</f>
        <v>#NAME?</v>
      </c>
      <c r="M4" s="7" t="s">
        <v>12</v>
      </c>
    </row>
    <row r="5" spans="1:15" s="5" customFormat="1" ht="21.75" customHeight="1" x14ac:dyDescent="0.25">
      <c r="C5" s="6"/>
      <c r="D5" s="7"/>
      <c r="E5" s="7"/>
      <c r="F5" s="7"/>
      <c r="G5" s="7"/>
      <c r="H5" s="17"/>
      <c r="I5" s="7"/>
      <c r="J5" s="7"/>
      <c r="K5" s="7"/>
      <c r="L5" s="7"/>
      <c r="M5" s="7"/>
    </row>
    <row r="6" spans="1:15" s="5" customFormat="1" ht="21.75" customHeight="1" x14ac:dyDescent="0.25">
      <c r="C6" s="6"/>
      <c r="D6" s="7"/>
      <c r="E6" s="7"/>
      <c r="F6" s="7"/>
      <c r="G6" s="7"/>
      <c r="H6" s="17"/>
      <c r="I6" s="7"/>
      <c r="J6" s="7"/>
      <c r="K6" s="7"/>
      <c r="L6" s="7"/>
      <c r="M6" s="7"/>
    </row>
    <row r="7" spans="1:15" s="5" customFormat="1" ht="21.75" customHeight="1" x14ac:dyDescent="0.25">
      <c r="C7" s="6"/>
      <c r="D7" s="7"/>
      <c r="E7" s="7"/>
      <c r="F7" s="7"/>
      <c r="G7" s="7"/>
      <c r="H7" s="17"/>
      <c r="I7" s="7"/>
      <c r="J7" s="7"/>
      <c r="K7" s="7"/>
      <c r="L7" s="7"/>
      <c r="M7" s="7"/>
    </row>
    <row r="8" spans="1:15" s="5" customFormat="1" ht="21.75" customHeight="1" x14ac:dyDescent="0.25">
      <c r="C8" s="6"/>
      <c r="D8" s="7"/>
      <c r="E8" s="7"/>
      <c r="F8" s="7"/>
      <c r="G8" s="7"/>
      <c r="H8" s="17"/>
      <c r="I8" s="7"/>
      <c r="J8" s="7"/>
      <c r="K8" s="7"/>
      <c r="L8" s="7"/>
      <c r="M8" s="7"/>
    </row>
    <row r="9" spans="1:15" s="5" customFormat="1" ht="21.75" customHeight="1" x14ac:dyDescent="0.25">
      <c r="C9" s="6"/>
      <c r="D9" s="7"/>
      <c r="E9" s="7"/>
      <c r="F9" s="7"/>
      <c r="G9" s="7"/>
      <c r="H9" s="17"/>
      <c r="I9" s="7"/>
      <c r="J9" s="7"/>
      <c r="K9" s="7"/>
      <c r="L9" s="7"/>
      <c r="M9" s="7"/>
    </row>
    <row r="10" spans="1:15" s="5" customFormat="1" ht="21.75" customHeight="1" x14ac:dyDescent="0.25">
      <c r="C10" s="6"/>
      <c r="D10" s="7"/>
      <c r="E10" s="7"/>
      <c r="F10" s="7"/>
      <c r="G10" s="7"/>
      <c r="H10" s="17"/>
      <c r="I10" s="7"/>
      <c r="J10" s="7"/>
      <c r="K10" s="7"/>
      <c r="L10" s="7"/>
      <c r="M10" s="7"/>
    </row>
    <row r="11" spans="1:15" s="5" customFormat="1" ht="21.75" customHeight="1" x14ac:dyDescent="0.25">
      <c r="C11" s="6"/>
      <c r="D11" s="7"/>
      <c r="E11" s="7"/>
      <c r="F11" s="7"/>
      <c r="G11" s="7"/>
      <c r="H11" s="17"/>
      <c r="I11" s="7"/>
      <c r="J11" s="7"/>
      <c r="K11" s="11"/>
      <c r="L11" s="7"/>
      <c r="M11" s="7"/>
    </row>
    <row r="12" spans="1:15" s="5" customFormat="1" ht="21.75" customHeight="1" x14ac:dyDescent="0.25">
      <c r="C12" s="6"/>
      <c r="D12" s="7"/>
      <c r="E12" s="7"/>
      <c r="F12" s="7"/>
      <c r="G12" s="7"/>
      <c r="H12" s="17"/>
      <c r="I12" s="7"/>
      <c r="J12" s="7"/>
      <c r="K12" s="11"/>
      <c r="L12" s="7"/>
      <c r="M12" s="7"/>
    </row>
    <row r="13" spans="1:15" s="5" customFormat="1" ht="21.75" customHeight="1" x14ac:dyDescent="0.25">
      <c r="C13" s="6"/>
      <c r="D13" s="7"/>
      <c r="E13" s="7"/>
      <c r="F13" s="7"/>
      <c r="G13" s="7"/>
      <c r="H13" s="17"/>
      <c r="I13" s="7"/>
      <c r="J13" s="7"/>
      <c r="K13" s="11"/>
      <c r="L13" s="7"/>
      <c r="M13" s="7"/>
    </row>
    <row r="14" spans="1:15" s="5" customFormat="1" ht="21.75" customHeight="1" x14ac:dyDescent="0.25">
      <c r="C14" s="6"/>
      <c r="D14" s="10"/>
      <c r="E14" s="7"/>
      <c r="F14" s="7"/>
      <c r="G14" s="7"/>
      <c r="H14" s="17"/>
      <c r="I14" s="7"/>
      <c r="J14" s="7"/>
      <c r="K14" s="11"/>
      <c r="L14" s="7"/>
      <c r="M14" s="7"/>
    </row>
    <row r="15" spans="1:15" s="5" customFormat="1" ht="21.75" customHeight="1" x14ac:dyDescent="0.25">
      <c r="C15" s="6"/>
      <c r="D15" s="7"/>
      <c r="E15" s="7"/>
      <c r="F15" s="7"/>
      <c r="G15" s="7"/>
      <c r="H15" s="17"/>
      <c r="I15" s="7"/>
      <c r="J15" s="7"/>
      <c r="K15" s="7"/>
      <c r="L15" s="7"/>
      <c r="M15" s="7"/>
    </row>
    <row r="16" spans="1:15" s="12" customFormat="1" ht="21.75" customHeight="1" x14ac:dyDescent="0.25">
      <c r="A16" s="5"/>
      <c r="B16" s="5"/>
      <c r="C16" s="6"/>
      <c r="D16" s="7"/>
      <c r="E16" s="7"/>
      <c r="F16" s="7"/>
      <c r="G16" s="7"/>
      <c r="H16" s="17"/>
      <c r="I16" s="7"/>
      <c r="J16" s="11"/>
      <c r="K16" s="11"/>
      <c r="L16" s="11"/>
      <c r="M16" s="11"/>
    </row>
    <row r="17" spans="1:13" s="12" customFormat="1" ht="21.75" customHeight="1" x14ac:dyDescent="0.25">
      <c r="A17" s="13"/>
      <c r="B17" s="13"/>
      <c r="C17" s="14"/>
      <c r="D17" s="15"/>
      <c r="E17" s="15"/>
      <c r="F17" s="15"/>
      <c r="G17" s="15"/>
      <c r="H17" s="27"/>
      <c r="I17" s="15"/>
      <c r="J17" s="11"/>
      <c r="K17" s="11"/>
      <c r="L17" s="11"/>
      <c r="M17" s="23"/>
    </row>
    <row r="18" spans="1:13" s="5" customFormat="1" ht="21.75" customHeight="1" x14ac:dyDescent="0.25">
      <c r="C18" s="6"/>
      <c r="D18" s="7"/>
      <c r="E18" s="7"/>
      <c r="F18" s="7"/>
      <c r="G18" s="7"/>
      <c r="H18" s="17"/>
      <c r="I18" s="7"/>
      <c r="J18" s="7"/>
      <c r="K18" s="7"/>
      <c r="L18" s="7"/>
      <c r="M18" s="7"/>
    </row>
    <row r="19" spans="1:13" s="5" customFormat="1" ht="21.75" customHeight="1" x14ac:dyDescent="0.25">
      <c r="C19" s="6"/>
      <c r="D19" s="7"/>
      <c r="E19" s="7"/>
      <c r="F19" s="7"/>
      <c r="G19" s="7"/>
      <c r="H19" s="17"/>
      <c r="I19" s="7"/>
      <c r="J19" s="7"/>
      <c r="K19" s="7"/>
      <c r="L19" s="7"/>
      <c r="M19" s="7"/>
    </row>
    <row r="20" spans="1:13" s="5" customFormat="1" ht="21.75" customHeight="1" x14ac:dyDescent="0.25">
      <c r="C20" s="6"/>
      <c r="D20" s="7"/>
      <c r="E20" s="7"/>
      <c r="F20" s="7"/>
      <c r="G20" s="7"/>
      <c r="H20" s="17"/>
      <c r="I20" s="7"/>
      <c r="J20" s="7"/>
      <c r="K20" s="7"/>
      <c r="L20" s="7"/>
      <c r="M20" s="7"/>
    </row>
    <row r="21" spans="1:13" s="5" customFormat="1" ht="21.75" customHeight="1" x14ac:dyDescent="0.25">
      <c r="C21" s="6"/>
      <c r="D21" s="7"/>
      <c r="E21" s="7"/>
      <c r="F21" s="7"/>
      <c r="G21" s="7"/>
      <c r="H21" s="17"/>
      <c r="I21" s="7"/>
      <c r="J21" s="7"/>
      <c r="K21" s="7"/>
      <c r="L21" s="7"/>
      <c r="M21" s="7"/>
    </row>
    <row r="22" spans="1:13" s="5" customFormat="1" ht="21.75" customHeight="1" x14ac:dyDescent="0.25">
      <c r="C22" s="6"/>
      <c r="D22" s="7"/>
      <c r="E22" s="7"/>
      <c r="F22" s="7"/>
      <c r="G22" s="7"/>
      <c r="H22" s="17"/>
      <c r="I22" s="7"/>
      <c r="J22" s="7"/>
      <c r="K22" s="7"/>
      <c r="L22" s="7"/>
      <c r="M22" s="7"/>
    </row>
    <row r="23" spans="1:13" s="5" customFormat="1" ht="21.75" customHeight="1" x14ac:dyDescent="0.25">
      <c r="C23" s="6"/>
      <c r="D23" s="7"/>
      <c r="E23" s="7"/>
      <c r="F23" s="7"/>
      <c r="G23" s="7"/>
      <c r="H23" s="17"/>
      <c r="I23" s="7"/>
      <c r="J23" s="7"/>
      <c r="K23" s="7"/>
      <c r="L23" s="7"/>
      <c r="M23" s="7"/>
    </row>
    <row r="24" spans="1:13" s="5" customFormat="1" ht="21.75" customHeight="1" x14ac:dyDescent="0.25">
      <c r="C24" s="6"/>
      <c r="D24" s="7"/>
      <c r="E24" s="7"/>
      <c r="F24" s="7"/>
      <c r="G24" s="7"/>
      <c r="H24" s="17"/>
      <c r="I24" s="7"/>
      <c r="J24" s="7"/>
      <c r="K24" s="7"/>
      <c r="L24" s="7"/>
      <c r="M24" s="7"/>
    </row>
    <row r="25" spans="1:13" s="5" customFormat="1" ht="21.75" customHeight="1" x14ac:dyDescent="0.25">
      <c r="C25" s="6"/>
      <c r="D25" s="7"/>
      <c r="E25" s="7"/>
      <c r="F25" s="7"/>
      <c r="G25" s="7"/>
      <c r="H25" s="17"/>
      <c r="I25" s="7"/>
      <c r="J25" s="7"/>
      <c r="K25" s="7"/>
      <c r="L25" s="7"/>
      <c r="M25" s="7"/>
    </row>
    <row r="26" spans="1:13" s="5" customFormat="1" ht="21.75" customHeight="1" x14ac:dyDescent="0.25">
      <c r="C26" s="6"/>
      <c r="D26" s="7"/>
      <c r="E26" s="7"/>
      <c r="F26" s="17"/>
      <c r="G26" s="7"/>
      <c r="H26" s="17"/>
      <c r="I26" s="7"/>
      <c r="J26" s="7"/>
      <c r="K26" s="7"/>
      <c r="L26" s="7"/>
      <c r="M26" s="7"/>
    </row>
    <row r="27" spans="1:13" s="12" customFormat="1" ht="21.75" customHeight="1" x14ac:dyDescent="0.25">
      <c r="A27" s="13"/>
      <c r="B27" s="13"/>
      <c r="C27" s="14"/>
      <c r="D27" s="15"/>
      <c r="E27" s="15"/>
      <c r="F27" s="15"/>
      <c r="G27" s="15"/>
      <c r="H27" s="27"/>
      <c r="I27" s="15"/>
      <c r="J27" s="11"/>
      <c r="K27" s="11"/>
      <c r="L27" s="11"/>
      <c r="M27" s="23"/>
    </row>
    <row r="28" spans="1:13" s="5" customFormat="1" ht="21.75" customHeight="1" x14ac:dyDescent="0.25">
      <c r="C28" s="6"/>
      <c r="D28" s="7"/>
      <c r="E28" s="7"/>
      <c r="F28" s="17"/>
      <c r="G28" s="7"/>
      <c r="H28" s="17"/>
      <c r="I28" s="7"/>
      <c r="J28" s="7"/>
      <c r="K28" s="7"/>
      <c r="L28" s="7"/>
      <c r="M28" s="7"/>
    </row>
    <row r="29" spans="1:13" s="5" customFormat="1" ht="21.75" customHeight="1" x14ac:dyDescent="0.25">
      <c r="C29" s="6"/>
      <c r="D29" s="7"/>
      <c r="E29" s="7"/>
      <c r="F29" s="7"/>
      <c r="G29" s="7"/>
      <c r="H29" s="17"/>
      <c r="I29" s="7"/>
      <c r="J29" s="7"/>
      <c r="K29" s="7"/>
      <c r="L29" s="7"/>
      <c r="M29" s="7"/>
    </row>
    <row r="30" spans="1:13" s="5" customFormat="1" ht="21.75" customHeight="1" x14ac:dyDescent="0.25">
      <c r="C30" s="6"/>
      <c r="D30" s="7"/>
      <c r="E30" s="7"/>
      <c r="F30" s="7"/>
      <c r="G30" s="7"/>
      <c r="H30" s="17"/>
      <c r="I30" s="7"/>
      <c r="J30" s="7"/>
      <c r="K30" s="7"/>
      <c r="L30" s="7"/>
      <c r="M30" s="7"/>
    </row>
    <row r="31" spans="1:13" s="5" customFormat="1" ht="21.75" customHeight="1" x14ac:dyDescent="0.25">
      <c r="C31" s="6"/>
      <c r="D31" s="7"/>
      <c r="E31" s="7"/>
      <c r="F31" s="7"/>
      <c r="G31" s="7"/>
      <c r="H31" s="17"/>
      <c r="I31" s="7"/>
      <c r="J31" s="7"/>
      <c r="K31" s="7"/>
      <c r="L31" s="7"/>
      <c r="M31" s="7"/>
    </row>
    <row r="32" spans="1:13" s="5" customFormat="1" ht="21.75" customHeight="1" x14ac:dyDescent="0.25">
      <c r="C32" s="6"/>
      <c r="D32" s="7"/>
      <c r="E32" s="7"/>
      <c r="F32" s="7"/>
      <c r="G32" s="7"/>
      <c r="H32" s="17"/>
      <c r="I32" s="7"/>
      <c r="J32" s="7"/>
      <c r="K32" s="7"/>
      <c r="L32" s="7"/>
      <c r="M32" s="7"/>
    </row>
    <row r="33" spans="1:13" s="5" customFormat="1" ht="21.75" customHeight="1" x14ac:dyDescent="0.25">
      <c r="C33" s="6"/>
      <c r="D33" s="7"/>
      <c r="E33" s="7"/>
      <c r="F33" s="7"/>
      <c r="G33" s="7"/>
      <c r="H33" s="17"/>
      <c r="I33" s="7"/>
      <c r="J33" s="7"/>
      <c r="K33" s="7"/>
      <c r="L33" s="7"/>
      <c r="M33" s="7"/>
    </row>
    <row r="34" spans="1:13" s="5" customFormat="1" ht="21.75" customHeight="1" x14ac:dyDescent="0.25">
      <c r="C34" s="6"/>
      <c r="D34" s="7"/>
      <c r="E34" s="7"/>
      <c r="F34" s="7"/>
      <c r="G34" s="7"/>
      <c r="H34" s="17"/>
      <c r="I34" s="7"/>
      <c r="J34" s="7"/>
      <c r="K34" s="7"/>
      <c r="L34" s="7"/>
      <c r="M34" s="7"/>
    </row>
    <row r="35" spans="1:13" s="5" customFormat="1" ht="21.75" customHeight="1" x14ac:dyDescent="0.25">
      <c r="C35" s="6"/>
      <c r="D35" s="7"/>
      <c r="E35" s="7"/>
      <c r="F35" s="7"/>
      <c r="G35" s="7"/>
      <c r="H35" s="17"/>
      <c r="I35" s="7"/>
      <c r="J35" s="7"/>
      <c r="K35" s="7"/>
      <c r="L35" s="7"/>
      <c r="M35" s="7"/>
    </row>
    <row r="36" spans="1:13" s="5" customFormat="1" ht="21.75" customHeight="1" x14ac:dyDescent="0.25">
      <c r="C36" s="6"/>
      <c r="D36" s="7"/>
      <c r="E36" s="7"/>
      <c r="F36" s="7"/>
      <c r="G36" s="7"/>
      <c r="H36" s="17"/>
      <c r="I36" s="7"/>
      <c r="J36" s="7"/>
      <c r="K36" s="7"/>
      <c r="L36" s="7"/>
      <c r="M36" s="7"/>
    </row>
    <row r="37" spans="1:13" s="5" customFormat="1" ht="21.75" customHeight="1" x14ac:dyDescent="0.25">
      <c r="C37" s="6"/>
      <c r="D37" s="7"/>
      <c r="E37" s="7"/>
      <c r="F37" s="7"/>
      <c r="G37" s="7"/>
      <c r="H37" s="17"/>
      <c r="I37" s="7"/>
      <c r="J37" s="7"/>
      <c r="K37" s="7"/>
      <c r="L37" s="7"/>
      <c r="M37" s="7"/>
    </row>
    <row r="38" spans="1:13" s="5" customFormat="1" ht="21.75" customHeight="1" x14ac:dyDescent="0.25">
      <c r="C38" s="6"/>
      <c r="D38" s="7"/>
      <c r="E38" s="7"/>
      <c r="F38" s="7"/>
      <c r="G38" s="7"/>
      <c r="H38" s="17"/>
      <c r="I38" s="7"/>
      <c r="J38" s="7"/>
      <c r="K38" s="28"/>
      <c r="L38" s="7"/>
      <c r="M38" s="7"/>
    </row>
    <row r="39" spans="1:13" s="5" customFormat="1" ht="21.75" customHeight="1" x14ac:dyDescent="0.25">
      <c r="C39" s="6"/>
      <c r="D39" s="7"/>
      <c r="E39" s="7"/>
      <c r="F39" s="7"/>
      <c r="G39" s="7"/>
      <c r="H39" s="17"/>
      <c r="I39" s="7"/>
      <c r="J39" s="7"/>
      <c r="K39" s="28"/>
      <c r="L39" s="7"/>
      <c r="M39" s="7"/>
    </row>
    <row r="40" spans="1:13" s="5" customFormat="1" ht="21.75" customHeight="1" x14ac:dyDescent="0.25">
      <c r="C40" s="6"/>
      <c r="D40" s="7"/>
      <c r="E40" s="7"/>
      <c r="F40" s="7"/>
      <c r="G40" s="7"/>
      <c r="H40" s="17"/>
      <c r="I40" s="7"/>
      <c r="J40" s="7"/>
      <c r="K40" s="28"/>
      <c r="L40" s="7"/>
      <c r="M40" s="7"/>
    </row>
    <row r="41" spans="1:13" s="5" customFormat="1" ht="21.75" customHeight="1" x14ac:dyDescent="0.25">
      <c r="A41" s="13"/>
      <c r="B41" s="13"/>
      <c r="C41" s="14"/>
      <c r="D41" s="15"/>
      <c r="E41" s="15"/>
      <c r="F41" s="15"/>
      <c r="G41" s="15"/>
      <c r="H41" s="27"/>
      <c r="I41" s="15"/>
      <c r="J41" s="7"/>
      <c r="K41" s="28"/>
      <c r="L41" s="7"/>
      <c r="M41" s="23"/>
    </row>
    <row r="42" spans="1:13" s="5" customFormat="1" ht="21.75" customHeight="1" x14ac:dyDescent="0.25">
      <c r="C42" s="6"/>
      <c r="D42" s="26"/>
      <c r="E42" s="7"/>
      <c r="F42" s="7"/>
      <c r="G42" s="7"/>
      <c r="H42" s="10"/>
      <c r="I42" s="7"/>
      <c r="J42" s="7"/>
      <c r="K42" s="7"/>
      <c r="L42" s="7"/>
      <c r="M42" s="7"/>
    </row>
    <row r="43" spans="1:13" s="5" customFormat="1" ht="21.75" customHeight="1" x14ac:dyDescent="0.25">
      <c r="C43" s="6"/>
      <c r="D43" s="7"/>
      <c r="E43" s="7"/>
      <c r="F43" s="7"/>
      <c r="G43" s="7"/>
      <c r="H43" s="17"/>
      <c r="I43" s="7"/>
      <c r="J43" s="7"/>
      <c r="K43" s="28"/>
      <c r="L43" s="7"/>
      <c r="M43" s="7"/>
    </row>
    <row r="44" spans="1:13" s="5" customFormat="1" ht="21.75" customHeight="1" x14ac:dyDescent="0.25">
      <c r="C44" s="6"/>
      <c r="D44" s="7"/>
      <c r="E44" s="7"/>
      <c r="F44" s="7"/>
      <c r="G44" s="7"/>
      <c r="H44" s="17"/>
      <c r="I44" s="7"/>
      <c r="J44" s="7"/>
      <c r="K44" s="28"/>
      <c r="L44" s="7"/>
      <c r="M44" s="7"/>
    </row>
    <row r="45" spans="1:13" s="5" customFormat="1" ht="21.75" customHeight="1" x14ac:dyDescent="0.25">
      <c r="C45" s="6"/>
      <c r="D45" s="7"/>
      <c r="E45" s="7"/>
      <c r="F45" s="7"/>
      <c r="G45" s="7"/>
      <c r="H45" s="17"/>
      <c r="I45" s="7"/>
      <c r="J45" s="7"/>
      <c r="K45" s="28"/>
      <c r="L45" s="7"/>
      <c r="M45" s="7"/>
    </row>
    <row r="46" spans="1:13" s="5" customFormat="1" ht="21.75" customHeight="1" x14ac:dyDescent="0.25">
      <c r="C46" s="6"/>
      <c r="D46" s="7"/>
      <c r="E46" s="7"/>
      <c r="F46" s="7"/>
      <c r="G46" s="7"/>
      <c r="H46" s="17"/>
      <c r="I46" s="7"/>
      <c r="J46" s="7"/>
      <c r="K46" s="28"/>
      <c r="L46" s="7"/>
      <c r="M46" s="7"/>
    </row>
    <row r="47" spans="1:13" s="5" customFormat="1" ht="21.75" customHeight="1" x14ac:dyDescent="0.25">
      <c r="C47" s="6"/>
      <c r="D47" s="7"/>
      <c r="E47" s="7"/>
      <c r="F47" s="7"/>
      <c r="G47" s="7"/>
      <c r="H47" s="17"/>
      <c r="I47" s="7"/>
      <c r="J47" s="7"/>
      <c r="K47" s="28"/>
      <c r="L47" s="7"/>
      <c r="M47" s="7"/>
    </row>
    <row r="48" spans="1:13" s="5" customFormat="1" ht="21.75" customHeight="1" x14ac:dyDescent="0.25">
      <c r="C48" s="6"/>
      <c r="D48" s="7"/>
      <c r="E48" s="7"/>
      <c r="F48" s="7"/>
      <c r="G48" s="7"/>
      <c r="H48" s="17"/>
      <c r="I48" s="7"/>
      <c r="J48" s="7"/>
      <c r="K48" s="28"/>
      <c r="L48" s="7"/>
      <c r="M48" s="7"/>
    </row>
    <row r="49" spans="3:13" s="5" customFormat="1" ht="21.75" customHeight="1" x14ac:dyDescent="0.25">
      <c r="C49" s="6"/>
      <c r="D49" s="7"/>
      <c r="E49" s="7"/>
      <c r="F49" s="7"/>
      <c r="G49" s="7"/>
      <c r="H49" s="17"/>
      <c r="I49" s="7"/>
      <c r="J49" s="7"/>
      <c r="K49" s="7"/>
      <c r="L49" s="7"/>
      <c r="M49" s="7"/>
    </row>
    <row r="50" spans="3:13" s="5" customFormat="1" ht="21.75" customHeight="1" x14ac:dyDescent="0.25">
      <c r="C50" s="6"/>
      <c r="D50" s="7"/>
      <c r="E50" s="7"/>
      <c r="F50" s="7"/>
      <c r="G50" s="7"/>
      <c r="H50" s="17"/>
      <c r="I50" s="7"/>
      <c r="J50" s="7"/>
      <c r="K50" s="7"/>
      <c r="L50" s="7"/>
      <c r="M50" s="7"/>
    </row>
    <row r="51" spans="3:13" s="5" customFormat="1" ht="21.75" customHeight="1" x14ac:dyDescent="0.25">
      <c r="C51" s="6"/>
      <c r="D51" s="7"/>
      <c r="E51" s="7"/>
      <c r="F51" s="7"/>
      <c r="G51" s="7"/>
      <c r="H51" s="17"/>
      <c r="I51" s="7"/>
      <c r="J51" s="7"/>
      <c r="K51" s="7"/>
      <c r="L51" s="7"/>
      <c r="M51" s="7"/>
    </row>
    <row r="52" spans="3:13" s="5" customFormat="1" ht="21.75" customHeight="1" x14ac:dyDescent="0.25">
      <c r="C52" s="6"/>
      <c r="D52" s="7"/>
      <c r="E52" s="7"/>
      <c r="F52" s="7"/>
      <c r="G52" s="7"/>
      <c r="H52" s="17"/>
      <c r="I52" s="7"/>
      <c r="J52" s="7"/>
      <c r="K52" s="7"/>
      <c r="L52" s="7"/>
      <c r="M52" s="7"/>
    </row>
    <row r="53" spans="3:13" s="5" customFormat="1" ht="21.75" customHeight="1" x14ac:dyDescent="0.25">
      <c r="C53" s="6"/>
      <c r="D53" s="7"/>
      <c r="E53" s="7"/>
      <c r="F53" s="7"/>
      <c r="G53" s="7"/>
      <c r="H53" s="17"/>
      <c r="I53" s="7"/>
      <c r="J53" s="7"/>
      <c r="K53" s="7"/>
      <c r="L53" s="7"/>
      <c r="M53" s="7"/>
    </row>
    <row r="54" spans="3:13" s="5" customFormat="1" ht="21.75" customHeight="1" x14ac:dyDescent="0.25">
      <c r="C54" s="6"/>
      <c r="D54" s="7"/>
      <c r="E54" s="7"/>
      <c r="F54" s="7"/>
      <c r="G54" s="7"/>
      <c r="H54" s="17"/>
      <c r="I54" s="7"/>
      <c r="J54" s="7"/>
      <c r="K54" s="7"/>
      <c r="L54" s="7"/>
      <c r="M54" s="7"/>
    </row>
    <row r="55" spans="3:13" s="5" customFormat="1" ht="21.75" customHeight="1" x14ac:dyDescent="0.25">
      <c r="C55" s="6"/>
      <c r="D55" s="7"/>
      <c r="E55" s="7"/>
      <c r="F55" s="7"/>
      <c r="G55" s="7"/>
      <c r="H55" s="17"/>
      <c r="I55" s="7"/>
      <c r="J55" s="7"/>
      <c r="K55" s="29"/>
      <c r="L55" s="7"/>
      <c r="M55" s="7"/>
    </row>
    <row r="56" spans="3:13" s="5" customFormat="1" ht="21.75" customHeight="1" x14ac:dyDescent="0.25">
      <c r="C56" s="6"/>
      <c r="D56" s="7"/>
      <c r="E56" s="7"/>
      <c r="F56" s="7"/>
      <c r="G56" s="7"/>
      <c r="H56" s="17"/>
      <c r="I56" s="7"/>
      <c r="J56" s="7"/>
      <c r="K56" s="7"/>
      <c r="L56" s="7"/>
      <c r="M56" s="7"/>
    </row>
    <row r="57" spans="3:13" s="5" customFormat="1" ht="21.75" customHeight="1" x14ac:dyDescent="0.25">
      <c r="C57" s="6"/>
      <c r="D57" s="7"/>
      <c r="E57" s="7"/>
      <c r="F57" s="7"/>
      <c r="G57" s="7"/>
      <c r="H57" s="17"/>
      <c r="I57" s="7"/>
      <c r="J57" s="7"/>
      <c r="K57" s="7"/>
      <c r="L57" s="7"/>
      <c r="M57" s="7"/>
    </row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65"/>
  <sheetViews>
    <sheetView zoomScale="85" zoomScaleNormal="85" workbookViewId="0">
      <selection sqref="A1:XFD1048576"/>
    </sheetView>
  </sheetViews>
  <sheetFormatPr defaultRowHeight="22.5" customHeight="1" x14ac:dyDescent="0.25"/>
  <cols>
    <col min="1" max="1" width="32.7109375" style="20" bestFit="1" customWidth="1"/>
    <col min="2" max="2" width="15.7109375" style="20" customWidth="1"/>
    <col min="3" max="3" width="91.28515625" style="6" bestFit="1" customWidth="1"/>
    <col min="4" max="7" width="17.85546875" style="21" customWidth="1"/>
    <col min="8" max="9" width="17.85546875" style="7" customWidth="1"/>
    <col min="10" max="10" width="26.5703125" style="21" hidden="1" customWidth="1"/>
    <col min="11" max="11" width="24.42578125" style="22" hidden="1" customWidth="1"/>
    <col min="12" max="16384" width="9.140625" style="20"/>
  </cols>
  <sheetData>
    <row r="1" spans="1:13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4" t="s">
        <v>16</v>
      </c>
      <c r="K1" s="4" t="s">
        <v>15</v>
      </c>
    </row>
    <row r="2" spans="1:13" s="5" customFormat="1" ht="21.75" customHeight="1" x14ac:dyDescent="0.25">
      <c r="A2" s="5" t="s">
        <v>21</v>
      </c>
      <c r="B2" s="5" t="s">
        <v>54</v>
      </c>
      <c r="C2" s="6" t="s">
        <v>57</v>
      </c>
      <c r="D2" s="7">
        <v>1</v>
      </c>
      <c r="E2" s="7" t="s">
        <v>9</v>
      </c>
      <c r="F2" s="7">
        <v>100</v>
      </c>
      <c r="G2" s="7" t="s">
        <v>11</v>
      </c>
      <c r="H2" s="10" t="e">
        <f ca="1">[1]!H2Ocp_pT(D2,F2)</f>
        <v>#NAME?</v>
      </c>
      <c r="I2" s="7" t="s">
        <v>38</v>
      </c>
      <c r="J2" s="7"/>
      <c r="K2" s="8"/>
    </row>
    <row r="3" spans="1:13" s="5" customFormat="1" ht="21.75" customHeight="1" x14ac:dyDescent="0.25">
      <c r="A3" s="5" t="s">
        <v>22</v>
      </c>
      <c r="B3" s="5" t="s">
        <v>55</v>
      </c>
      <c r="C3" s="6" t="s">
        <v>93</v>
      </c>
      <c r="D3" s="7">
        <v>1</v>
      </c>
      <c r="E3" s="7" t="s">
        <v>9</v>
      </c>
      <c r="F3" s="7">
        <v>100</v>
      </c>
      <c r="G3" s="7" t="s">
        <v>11</v>
      </c>
      <c r="H3" s="10" t="e">
        <f ca="1">[1]!H2Ocv_pt(D3,F3)</f>
        <v>#NAME?</v>
      </c>
      <c r="I3" s="7" t="s">
        <v>38</v>
      </c>
      <c r="J3" s="7"/>
      <c r="K3" s="8"/>
    </row>
    <row r="4" spans="1:13" s="5" customFormat="1" ht="21.75" customHeight="1" x14ac:dyDescent="0.25">
      <c r="A4" s="5" t="s">
        <v>23</v>
      </c>
      <c r="B4" s="5" t="s">
        <v>53</v>
      </c>
      <c r="C4" s="6" t="s">
        <v>68</v>
      </c>
      <c r="D4" s="7">
        <v>1</v>
      </c>
      <c r="E4" s="7" t="s">
        <v>9</v>
      </c>
      <c r="F4" s="7">
        <v>100</v>
      </c>
      <c r="G4" s="7" t="s">
        <v>12</v>
      </c>
      <c r="H4" s="18" t="e">
        <f ca="1">[1]!H2Odv_ph(D4,F4)</f>
        <v>#NAME?</v>
      </c>
      <c r="I4" s="7" t="s">
        <v>14</v>
      </c>
      <c r="J4" s="7"/>
      <c r="K4" s="8"/>
    </row>
    <row r="5" spans="1:13" s="5" customFormat="1" ht="21.75" customHeight="1" x14ac:dyDescent="0.25">
      <c r="A5" s="5" t="s">
        <v>23</v>
      </c>
      <c r="B5" s="5" t="s">
        <v>52</v>
      </c>
      <c r="C5" s="6" t="s">
        <v>58</v>
      </c>
      <c r="D5" s="7">
        <v>1</v>
      </c>
      <c r="E5" s="7" t="s">
        <v>9</v>
      </c>
      <c r="F5" s="7">
        <v>100</v>
      </c>
      <c r="G5" s="7" t="s">
        <v>11</v>
      </c>
      <c r="H5" s="18" t="e">
        <f ca="1">[1]!H2Odv_pt(D5,F5)</f>
        <v>#NAME?</v>
      </c>
      <c r="I5" s="7" t="s">
        <v>14</v>
      </c>
      <c r="J5" s="7"/>
      <c r="K5" s="8"/>
    </row>
    <row r="6" spans="1:13" s="5" customFormat="1" ht="21.75" customHeight="1" x14ac:dyDescent="0.25">
      <c r="A6" s="5" t="s">
        <v>70</v>
      </c>
      <c r="B6" s="5" t="s">
        <v>194</v>
      </c>
      <c r="C6" s="6" t="s">
        <v>73</v>
      </c>
      <c r="D6" s="7">
        <v>100</v>
      </c>
      <c r="E6" s="7" t="s">
        <v>9</v>
      </c>
      <c r="F6" s="7">
        <v>350</v>
      </c>
      <c r="G6" s="7" t="s">
        <v>11</v>
      </c>
      <c r="H6" s="25" t="e">
        <f ca="1">[1]!H2Otc_pt(D6,F6)</f>
        <v>#NAME?</v>
      </c>
      <c r="I6" s="7" t="s">
        <v>39</v>
      </c>
      <c r="J6" s="7"/>
      <c r="K6" s="8"/>
    </row>
    <row r="7" spans="1:13" s="5" customFormat="1" ht="21.75" customHeight="1" x14ac:dyDescent="0.25">
      <c r="A7" s="5" t="s">
        <v>70</v>
      </c>
      <c r="B7" s="5" t="s">
        <v>196</v>
      </c>
      <c r="C7" s="6" t="s">
        <v>72</v>
      </c>
      <c r="D7" s="7">
        <v>100</v>
      </c>
      <c r="E7" s="7" t="s">
        <v>9</v>
      </c>
      <c r="F7" s="7" t="s">
        <v>10</v>
      </c>
      <c r="G7" s="7" t="s">
        <v>10</v>
      </c>
      <c r="H7" s="25" t="e">
        <f ca="1">[1]!H2Otcl_p(D7)</f>
        <v>#NAME?</v>
      </c>
      <c r="I7" s="7" t="s">
        <v>39</v>
      </c>
      <c r="J7" s="7"/>
      <c r="K7" s="8"/>
    </row>
    <row r="8" spans="1:13" s="5" customFormat="1" ht="21.75" customHeight="1" x14ac:dyDescent="0.25">
      <c r="A8" s="5" t="s">
        <v>70</v>
      </c>
      <c r="B8" s="5" t="s">
        <v>195</v>
      </c>
      <c r="C8" s="6" t="s">
        <v>71</v>
      </c>
      <c r="D8" s="7">
        <v>1</v>
      </c>
      <c r="E8" s="7" t="s">
        <v>9</v>
      </c>
      <c r="F8" s="7" t="s">
        <v>10</v>
      </c>
      <c r="G8" s="7" t="s">
        <v>10</v>
      </c>
      <c r="H8" s="25" t="e">
        <f ca="1">[1]!H2Otcg_p(D8)</f>
        <v>#NAME?</v>
      </c>
      <c r="I8" s="7" t="s">
        <v>39</v>
      </c>
      <c r="J8" s="7"/>
      <c r="K8" s="8"/>
    </row>
    <row r="9" spans="1:13" s="5" customFormat="1" ht="22.5" customHeight="1" x14ac:dyDescent="0.25">
      <c r="C9" s="6"/>
      <c r="D9" s="7"/>
      <c r="E9" s="7"/>
      <c r="F9" s="7"/>
      <c r="G9" s="7"/>
      <c r="H9" s="17"/>
      <c r="I9" s="7"/>
      <c r="J9" s="8"/>
      <c r="K9" s="9"/>
    </row>
    <row r="10" spans="1:13" s="5" customFormat="1" ht="22.5" customHeight="1" x14ac:dyDescent="0.25">
      <c r="C10" s="6"/>
      <c r="D10" s="10"/>
      <c r="E10" s="7"/>
      <c r="F10" s="7"/>
      <c r="G10" s="7"/>
      <c r="H10" s="17"/>
      <c r="I10" s="7"/>
      <c r="J10" s="8"/>
      <c r="K10" s="9"/>
    </row>
    <row r="11" spans="1:13" s="5" customFormat="1" ht="22.5" customHeight="1" x14ac:dyDescent="0.25">
      <c r="C11" s="6"/>
      <c r="D11" s="7"/>
      <c r="E11" s="7"/>
      <c r="F11" s="7"/>
      <c r="G11" s="7"/>
      <c r="H11" s="17"/>
      <c r="I11" s="7"/>
      <c r="K11" s="8"/>
    </row>
    <row r="12" spans="1:13" s="12" customFormat="1" ht="22.5" customHeight="1" x14ac:dyDescent="0.25">
      <c r="A12" s="5"/>
      <c r="B12" s="5"/>
      <c r="C12" s="6"/>
      <c r="D12" s="7"/>
      <c r="E12" s="7"/>
      <c r="F12" s="7"/>
      <c r="G12" s="7"/>
      <c r="H12" s="17"/>
      <c r="I12" s="7"/>
      <c r="J12" s="11"/>
      <c r="K12" s="9"/>
    </row>
    <row r="13" spans="1:13" s="12" customFormat="1" ht="22.5" customHeight="1" x14ac:dyDescent="0.25">
      <c r="A13" s="13"/>
      <c r="B13" s="13"/>
      <c r="C13" s="14"/>
      <c r="D13" s="15"/>
      <c r="E13" s="15"/>
      <c r="F13" s="15"/>
      <c r="G13" s="15"/>
      <c r="H13" s="27"/>
      <c r="I13" s="15"/>
      <c r="J13" s="11"/>
      <c r="K13" s="9"/>
      <c r="M13" s="16"/>
    </row>
    <row r="14" spans="1:13" s="5" customFormat="1" ht="22.5" customHeight="1" x14ac:dyDescent="0.25">
      <c r="C14" s="6"/>
      <c r="D14" s="7"/>
      <c r="E14" s="7"/>
      <c r="F14" s="7"/>
      <c r="G14" s="7"/>
      <c r="H14" s="17"/>
      <c r="I14" s="7"/>
      <c r="K14" s="8"/>
    </row>
    <row r="15" spans="1:13" s="5" customFormat="1" ht="22.5" customHeight="1" x14ac:dyDescent="0.25">
      <c r="C15" s="6"/>
      <c r="D15" s="7"/>
      <c r="E15" s="7"/>
      <c r="F15" s="7"/>
      <c r="G15" s="7"/>
      <c r="H15" s="17"/>
      <c r="I15" s="7"/>
      <c r="K15" s="8"/>
    </row>
    <row r="16" spans="1:13" s="5" customFormat="1" ht="22.5" customHeight="1" x14ac:dyDescent="0.25">
      <c r="C16" s="6"/>
      <c r="D16" s="7"/>
      <c r="E16" s="7"/>
      <c r="F16" s="7"/>
      <c r="G16" s="7"/>
      <c r="H16" s="17"/>
      <c r="I16" s="7"/>
      <c r="J16" s="8"/>
      <c r="K16" s="8"/>
    </row>
    <row r="17" spans="1:13" s="5" customFormat="1" ht="22.5" customHeight="1" x14ac:dyDescent="0.25">
      <c r="C17" s="6"/>
      <c r="D17" s="7"/>
      <c r="E17" s="7"/>
      <c r="F17" s="7"/>
      <c r="G17" s="7"/>
      <c r="H17" s="17"/>
      <c r="I17" s="7"/>
      <c r="J17" s="8"/>
      <c r="K17" s="8"/>
    </row>
    <row r="18" spans="1:13" s="5" customFormat="1" ht="22.5" customHeight="1" x14ac:dyDescent="0.25">
      <c r="C18" s="6"/>
      <c r="D18" s="7"/>
      <c r="E18" s="7"/>
      <c r="F18" s="7"/>
      <c r="G18" s="7"/>
      <c r="H18" s="17"/>
      <c r="I18" s="7"/>
      <c r="J18" s="8"/>
      <c r="K18" s="8"/>
    </row>
    <row r="19" spans="1:13" s="5" customFormat="1" ht="22.5" customHeight="1" x14ac:dyDescent="0.25">
      <c r="C19" s="6"/>
      <c r="D19" s="7"/>
      <c r="E19" s="7"/>
      <c r="F19" s="7"/>
      <c r="G19" s="7"/>
      <c r="H19" s="17"/>
      <c r="I19" s="7"/>
      <c r="J19" s="8"/>
      <c r="K19" s="8"/>
    </row>
    <row r="20" spans="1:13" s="5" customFormat="1" ht="22.5" customHeight="1" x14ac:dyDescent="0.25">
      <c r="C20" s="6"/>
      <c r="D20" s="7"/>
      <c r="E20" s="7"/>
      <c r="F20" s="7"/>
      <c r="G20" s="7"/>
      <c r="H20" s="17"/>
      <c r="I20" s="7"/>
      <c r="J20" s="8"/>
      <c r="K20" s="8"/>
    </row>
    <row r="21" spans="1:13" s="5" customFormat="1" ht="22.5" customHeight="1" x14ac:dyDescent="0.25">
      <c r="C21" s="6"/>
      <c r="D21" s="7"/>
      <c r="E21" s="7"/>
      <c r="F21" s="7"/>
      <c r="G21" s="7"/>
      <c r="H21" s="17"/>
      <c r="I21" s="7"/>
      <c r="J21" s="8"/>
      <c r="K21" s="8"/>
    </row>
    <row r="22" spans="1:13" s="5" customFormat="1" ht="22.5" customHeight="1" x14ac:dyDescent="0.25">
      <c r="C22" s="6"/>
      <c r="D22" s="7"/>
      <c r="E22" s="7"/>
      <c r="F22" s="17"/>
      <c r="G22" s="7"/>
      <c r="H22" s="17"/>
      <c r="I22" s="7"/>
      <c r="J22" s="7"/>
      <c r="K22" s="8"/>
    </row>
    <row r="23" spans="1:13" s="12" customFormat="1" ht="22.5" customHeight="1" x14ac:dyDescent="0.25">
      <c r="A23" s="13"/>
      <c r="B23" s="13"/>
      <c r="C23" s="14"/>
      <c r="D23" s="15"/>
      <c r="E23" s="15"/>
      <c r="F23" s="15"/>
      <c r="G23" s="15"/>
      <c r="H23" s="27"/>
      <c r="I23" s="15"/>
      <c r="J23" s="11"/>
      <c r="K23" s="9"/>
      <c r="M23" s="16"/>
    </row>
    <row r="24" spans="1:13" s="5" customFormat="1" ht="22.5" customHeight="1" x14ac:dyDescent="0.25">
      <c r="C24" s="6"/>
      <c r="D24" s="7"/>
      <c r="E24" s="7"/>
      <c r="F24" s="17"/>
      <c r="G24" s="7"/>
      <c r="H24" s="17"/>
      <c r="I24" s="7"/>
      <c r="J24" s="7"/>
      <c r="K24" s="8"/>
    </row>
    <row r="25" spans="1:13" s="5" customFormat="1" ht="22.5" customHeight="1" x14ac:dyDescent="0.25">
      <c r="C25" s="6"/>
      <c r="D25" s="7"/>
      <c r="E25" s="7"/>
      <c r="F25" s="7"/>
      <c r="G25" s="7"/>
      <c r="H25" s="17"/>
      <c r="I25" s="7"/>
      <c r="J25" s="7"/>
      <c r="K25" s="8"/>
    </row>
    <row r="26" spans="1:13" s="5" customFormat="1" ht="22.5" customHeight="1" x14ac:dyDescent="0.25">
      <c r="C26" s="6"/>
      <c r="D26" s="7"/>
      <c r="E26" s="7"/>
      <c r="F26" s="7"/>
      <c r="G26" s="7"/>
      <c r="H26" s="17"/>
      <c r="I26" s="7"/>
      <c r="J26" s="7"/>
      <c r="K26" s="8"/>
    </row>
    <row r="27" spans="1:13" s="5" customFormat="1" ht="22.5" customHeight="1" x14ac:dyDescent="0.25">
      <c r="C27" s="6"/>
      <c r="D27" s="7"/>
      <c r="E27" s="7"/>
      <c r="F27" s="7"/>
      <c r="G27" s="7"/>
      <c r="H27" s="17"/>
      <c r="I27" s="7"/>
      <c r="J27" s="7"/>
      <c r="K27" s="8"/>
    </row>
    <row r="28" spans="1:13" s="5" customFormat="1" ht="22.5" customHeight="1" x14ac:dyDescent="0.25">
      <c r="C28" s="6"/>
      <c r="D28" s="7"/>
      <c r="E28" s="7"/>
      <c r="F28" s="7"/>
      <c r="G28" s="7"/>
      <c r="H28" s="17"/>
      <c r="I28" s="7"/>
      <c r="J28" s="7"/>
      <c r="K28" s="8"/>
    </row>
    <row r="29" spans="1:13" s="5" customFormat="1" ht="22.5" customHeight="1" x14ac:dyDescent="0.25">
      <c r="C29" s="6"/>
      <c r="D29" s="7"/>
      <c r="E29" s="7"/>
      <c r="F29" s="7"/>
      <c r="G29" s="7"/>
      <c r="H29" s="17"/>
      <c r="I29" s="7"/>
      <c r="J29" s="7"/>
      <c r="K29" s="8"/>
    </row>
    <row r="30" spans="1:13" s="5" customFormat="1" ht="22.5" customHeight="1" x14ac:dyDescent="0.25">
      <c r="C30" s="6"/>
      <c r="D30" s="7"/>
      <c r="E30" s="7"/>
      <c r="F30" s="7"/>
      <c r="G30" s="7"/>
      <c r="H30" s="17"/>
      <c r="I30" s="7"/>
      <c r="J30" s="7"/>
      <c r="K30" s="8"/>
    </row>
    <row r="31" spans="1:13" s="5" customFormat="1" ht="22.5" customHeight="1" x14ac:dyDescent="0.25">
      <c r="C31" s="6"/>
      <c r="D31" s="7"/>
      <c r="E31" s="7"/>
      <c r="F31" s="7"/>
      <c r="G31" s="7"/>
      <c r="H31" s="17"/>
      <c r="I31" s="7"/>
      <c r="J31" s="7"/>
      <c r="K31" s="8"/>
    </row>
    <row r="32" spans="1:13" s="5" customFormat="1" ht="22.5" customHeight="1" x14ac:dyDescent="0.25">
      <c r="C32" s="6"/>
      <c r="D32" s="7"/>
      <c r="E32" s="7"/>
      <c r="F32" s="7"/>
      <c r="G32" s="7"/>
      <c r="H32" s="17"/>
      <c r="I32" s="7"/>
      <c r="J32" s="7"/>
      <c r="K32" s="8"/>
    </row>
    <row r="33" spans="1:13" s="5" customFormat="1" ht="22.5" customHeight="1" x14ac:dyDescent="0.25">
      <c r="C33" s="6"/>
      <c r="D33" s="7"/>
      <c r="E33" s="7"/>
      <c r="F33" s="7"/>
      <c r="G33" s="7"/>
      <c r="H33" s="17"/>
      <c r="I33" s="7"/>
      <c r="J33" s="7"/>
      <c r="K33" s="8"/>
    </row>
    <row r="34" spans="1:13" s="5" customFormat="1" ht="22.5" customHeight="1" x14ac:dyDescent="0.25">
      <c r="C34" s="6"/>
      <c r="D34" s="7"/>
      <c r="E34" s="7"/>
      <c r="F34" s="7"/>
      <c r="G34" s="7"/>
      <c r="H34" s="17"/>
      <c r="I34" s="7"/>
      <c r="J34" s="8"/>
      <c r="K34" s="19"/>
    </row>
    <row r="35" spans="1:13" s="5" customFormat="1" ht="22.5" customHeight="1" x14ac:dyDescent="0.25">
      <c r="C35" s="6"/>
      <c r="D35" s="7"/>
      <c r="E35" s="7"/>
      <c r="F35" s="7"/>
      <c r="G35" s="7"/>
      <c r="H35" s="17"/>
      <c r="I35" s="7"/>
      <c r="K35" s="19"/>
    </row>
    <row r="36" spans="1:13" s="5" customFormat="1" ht="22.5" customHeight="1" x14ac:dyDescent="0.25">
      <c r="C36" s="6"/>
      <c r="D36" s="7"/>
      <c r="E36" s="7"/>
      <c r="F36" s="7"/>
      <c r="G36" s="7"/>
      <c r="H36" s="17"/>
      <c r="I36" s="7"/>
      <c r="K36" s="19"/>
    </row>
    <row r="37" spans="1:13" s="5" customFormat="1" ht="22.5" customHeight="1" x14ac:dyDescent="0.25">
      <c r="A37" s="13"/>
      <c r="B37" s="13"/>
      <c r="C37" s="14"/>
      <c r="D37" s="15"/>
      <c r="E37" s="15"/>
      <c r="F37" s="15"/>
      <c r="G37" s="15"/>
      <c r="H37" s="27"/>
      <c r="I37" s="15"/>
      <c r="K37" s="19"/>
      <c r="M37" s="16"/>
    </row>
    <row r="38" spans="1:13" s="5" customFormat="1" ht="22.5" customHeight="1" x14ac:dyDescent="0.25">
      <c r="C38" s="6"/>
      <c r="D38" s="26"/>
      <c r="E38" s="7"/>
      <c r="F38" s="7"/>
      <c r="G38" s="7"/>
      <c r="H38" s="10"/>
      <c r="I38" s="7"/>
      <c r="J38" s="8"/>
      <c r="K38" s="8"/>
    </row>
    <row r="39" spans="1:13" s="5" customFormat="1" ht="22.5" customHeight="1" x14ac:dyDescent="0.25">
      <c r="C39" s="6"/>
      <c r="D39" s="7"/>
      <c r="E39" s="7"/>
      <c r="F39" s="7"/>
      <c r="G39" s="7"/>
      <c r="H39" s="17"/>
      <c r="I39" s="7"/>
      <c r="J39" s="8"/>
      <c r="K39" s="19"/>
    </row>
    <row r="40" spans="1:13" s="5" customFormat="1" ht="22.5" customHeight="1" x14ac:dyDescent="0.25">
      <c r="C40" s="6"/>
      <c r="D40" s="7"/>
      <c r="E40" s="7"/>
      <c r="F40" s="7"/>
      <c r="G40" s="7"/>
      <c r="H40" s="17"/>
      <c r="I40" s="7"/>
      <c r="J40" s="8"/>
      <c r="K40" s="19"/>
    </row>
    <row r="41" spans="1:13" s="5" customFormat="1" ht="22.5" customHeight="1" x14ac:dyDescent="0.25">
      <c r="C41" s="6"/>
      <c r="D41" s="7"/>
      <c r="E41" s="7"/>
      <c r="F41" s="7"/>
      <c r="G41" s="7"/>
      <c r="H41" s="17"/>
      <c r="I41" s="7"/>
      <c r="J41" s="8"/>
      <c r="K41" s="19"/>
    </row>
    <row r="42" spans="1:13" s="5" customFormat="1" ht="22.5" customHeight="1" x14ac:dyDescent="0.25">
      <c r="C42" s="6"/>
      <c r="D42" s="7"/>
      <c r="E42" s="7"/>
      <c r="F42" s="7"/>
      <c r="G42" s="7"/>
      <c r="H42" s="17"/>
      <c r="I42" s="7"/>
      <c r="J42" s="8"/>
      <c r="K42" s="19"/>
    </row>
    <row r="43" spans="1:13" s="5" customFormat="1" ht="22.5" customHeight="1" x14ac:dyDescent="0.25">
      <c r="C43" s="6"/>
      <c r="D43" s="7"/>
      <c r="E43" s="7"/>
      <c r="F43" s="7"/>
      <c r="G43" s="7"/>
      <c r="H43" s="17"/>
      <c r="I43" s="7"/>
      <c r="J43" s="8"/>
      <c r="K43" s="19"/>
    </row>
    <row r="44" spans="1:13" s="5" customFormat="1" ht="22.5" customHeight="1" x14ac:dyDescent="0.25">
      <c r="C44" s="6"/>
      <c r="D44" s="7"/>
      <c r="E44" s="7"/>
      <c r="F44" s="7"/>
      <c r="G44" s="7"/>
      <c r="H44" s="17"/>
      <c r="I44" s="7"/>
      <c r="J44" s="8"/>
      <c r="K44" s="19"/>
    </row>
    <row r="45" spans="1:13" s="5" customFormat="1" ht="22.5" customHeight="1" x14ac:dyDescent="0.25">
      <c r="C45" s="6"/>
      <c r="D45" s="7"/>
      <c r="E45" s="7"/>
      <c r="F45" s="7"/>
      <c r="G45" s="7"/>
      <c r="H45" s="17"/>
      <c r="I45" s="7"/>
      <c r="K45" s="8"/>
    </row>
    <row r="46" spans="1:13" s="5" customFormat="1" ht="22.5" customHeight="1" x14ac:dyDescent="0.25">
      <c r="A46" s="13"/>
      <c r="B46" s="13"/>
      <c r="C46" s="14"/>
      <c r="D46" s="15"/>
      <c r="E46" s="15"/>
      <c r="F46" s="15"/>
      <c r="G46" s="15"/>
      <c r="H46" s="27"/>
      <c r="I46" s="15"/>
      <c r="K46" s="19"/>
      <c r="M46" s="16"/>
    </row>
    <row r="47" spans="1:13" s="5" customFormat="1" ht="22.5" customHeight="1" x14ac:dyDescent="0.25">
      <c r="C47" s="6"/>
      <c r="D47" s="7"/>
      <c r="E47" s="7"/>
      <c r="F47" s="17"/>
      <c r="G47" s="7"/>
      <c r="H47" s="17"/>
      <c r="I47" s="7"/>
      <c r="J47" s="7"/>
      <c r="K47" s="8"/>
    </row>
    <row r="48" spans="1:13" s="5" customFormat="1" ht="22.5" customHeight="1" x14ac:dyDescent="0.25">
      <c r="C48" s="6"/>
      <c r="D48" s="7"/>
      <c r="E48" s="7"/>
      <c r="F48" s="17"/>
      <c r="G48" s="7"/>
      <c r="H48" s="24"/>
      <c r="I48" s="7"/>
      <c r="J48" s="7"/>
      <c r="K48" s="8"/>
    </row>
    <row r="49" spans="3:11" s="5" customFormat="1" ht="22.5" customHeight="1" x14ac:dyDescent="0.25">
      <c r="C49" s="6"/>
      <c r="D49" s="7"/>
      <c r="E49" s="7"/>
      <c r="F49" s="17"/>
      <c r="G49" s="7"/>
      <c r="H49" s="24"/>
      <c r="I49" s="7"/>
      <c r="J49" s="7"/>
      <c r="K49" s="8"/>
    </row>
    <row r="50" spans="3:11" s="5" customFormat="1" ht="22.5" customHeight="1" x14ac:dyDescent="0.25">
      <c r="C50" s="6"/>
      <c r="D50" s="7"/>
      <c r="E50" s="7"/>
      <c r="F50" s="17"/>
      <c r="G50" s="7"/>
      <c r="H50" s="24"/>
      <c r="I50" s="7"/>
      <c r="J50" s="7"/>
      <c r="K50" s="8"/>
    </row>
    <row r="51" spans="3:11" s="5" customFormat="1" ht="22.5" customHeight="1" x14ac:dyDescent="0.25">
      <c r="C51" s="6"/>
      <c r="D51" s="7"/>
      <c r="E51" s="7"/>
      <c r="F51" s="7"/>
      <c r="G51" s="7"/>
      <c r="H51" s="25"/>
      <c r="I51" s="7"/>
      <c r="J51" s="7"/>
      <c r="K51" s="8"/>
    </row>
    <row r="52" spans="3:11" s="5" customFormat="1" ht="22.5" customHeight="1" x14ac:dyDescent="0.25">
      <c r="C52" s="6"/>
      <c r="D52" s="7"/>
      <c r="E52" s="7"/>
      <c r="F52" s="7"/>
      <c r="G52" s="7"/>
      <c r="H52" s="17"/>
      <c r="I52" s="7"/>
      <c r="J52" s="7"/>
      <c r="K52" s="8"/>
    </row>
    <row r="53" spans="3:11" s="5" customFormat="1" ht="22.5" customHeight="1" x14ac:dyDescent="0.25">
      <c r="C53" s="6"/>
      <c r="D53" s="7"/>
      <c r="E53" s="7"/>
      <c r="F53" s="7"/>
      <c r="G53" s="7"/>
      <c r="H53" s="24"/>
      <c r="I53" s="7"/>
      <c r="J53" s="7"/>
      <c r="K53" s="8"/>
    </row>
    <row r="54" spans="3:11" s="5" customFormat="1" ht="22.5" customHeight="1" x14ac:dyDescent="0.25">
      <c r="C54" s="6"/>
      <c r="D54" s="7"/>
      <c r="E54" s="7"/>
      <c r="F54" s="7"/>
      <c r="G54" s="7"/>
      <c r="H54" s="17"/>
      <c r="I54" s="7"/>
      <c r="J54" s="7"/>
      <c r="K54" s="8"/>
    </row>
    <row r="55" spans="3:11" s="5" customFormat="1" ht="22.5" customHeight="1" x14ac:dyDescent="0.25">
      <c r="C55" s="6"/>
      <c r="D55" s="7"/>
      <c r="E55" s="7"/>
      <c r="F55" s="7"/>
      <c r="G55" s="7"/>
      <c r="H55" s="24"/>
      <c r="I55" s="7"/>
      <c r="J55" s="7"/>
      <c r="K55" s="8"/>
    </row>
    <row r="56" spans="3:11" s="5" customFormat="1" ht="22.5" customHeight="1" x14ac:dyDescent="0.25">
      <c r="C56" s="6"/>
      <c r="D56" s="7"/>
      <c r="E56" s="7"/>
      <c r="F56" s="7"/>
      <c r="G56" s="7"/>
      <c r="H56" s="10"/>
      <c r="I56" s="7"/>
      <c r="J56" s="7"/>
      <c r="K56" s="8"/>
    </row>
    <row r="57" spans="3:11" s="5" customFormat="1" ht="22.5" customHeight="1" x14ac:dyDescent="0.25">
      <c r="C57" s="6"/>
      <c r="D57" s="7"/>
      <c r="E57" s="7"/>
      <c r="F57" s="7"/>
      <c r="G57" s="7"/>
      <c r="H57" s="10"/>
      <c r="I57" s="7"/>
      <c r="J57" s="7"/>
      <c r="K57" s="8"/>
    </row>
    <row r="58" spans="3:11" s="5" customFormat="1" ht="22.5" customHeight="1" x14ac:dyDescent="0.25">
      <c r="C58" s="6"/>
      <c r="D58" s="7"/>
      <c r="E58" s="7"/>
      <c r="F58" s="7"/>
      <c r="G58" s="7"/>
      <c r="H58" s="10"/>
      <c r="I58" s="7"/>
      <c r="J58" s="7"/>
      <c r="K58" s="8"/>
    </row>
    <row r="59" spans="3:11" s="5" customFormat="1" ht="22.5" customHeight="1" x14ac:dyDescent="0.25">
      <c r="C59" s="6"/>
      <c r="D59" s="7"/>
      <c r="E59" s="7"/>
      <c r="F59" s="7"/>
      <c r="G59" s="7"/>
      <c r="H59" s="10"/>
      <c r="I59" s="7"/>
      <c r="J59" s="7"/>
      <c r="K59" s="8"/>
    </row>
    <row r="60" spans="3:11" s="5" customFormat="1" ht="22.5" customHeight="1" x14ac:dyDescent="0.25">
      <c r="C60" s="6"/>
      <c r="D60" s="7"/>
      <c r="E60" s="7"/>
      <c r="F60" s="7"/>
      <c r="G60" s="7"/>
      <c r="H60" s="10"/>
      <c r="I60" s="7"/>
      <c r="J60" s="7"/>
      <c r="K60" s="8"/>
    </row>
    <row r="61" spans="3:11" s="5" customFormat="1" ht="22.5" customHeight="1" x14ac:dyDescent="0.25">
      <c r="C61" s="6"/>
      <c r="D61" s="7"/>
      <c r="E61" s="7"/>
      <c r="F61" s="7"/>
      <c r="G61" s="7"/>
      <c r="H61" s="10"/>
      <c r="I61" s="7"/>
      <c r="J61" s="7"/>
      <c r="K61" s="8"/>
    </row>
    <row r="62" spans="3:11" s="5" customFormat="1" ht="22.5" customHeight="1" x14ac:dyDescent="0.25">
      <c r="C62" s="6"/>
      <c r="D62" s="7"/>
      <c r="E62" s="7"/>
      <c r="F62" s="7"/>
      <c r="G62" s="7"/>
      <c r="H62" s="10"/>
      <c r="I62" s="7"/>
      <c r="J62" s="7"/>
      <c r="K62" s="8"/>
    </row>
    <row r="63" spans="3:11" s="5" customFormat="1" ht="22.5" customHeight="1" x14ac:dyDescent="0.25">
      <c r="C63" s="6"/>
      <c r="D63" s="7"/>
      <c r="E63" s="7"/>
      <c r="F63" s="7"/>
      <c r="G63" s="7"/>
      <c r="H63" s="10"/>
      <c r="I63" s="7"/>
      <c r="J63" s="7"/>
      <c r="K63" s="8"/>
    </row>
    <row r="64" spans="3:11" s="5" customFormat="1" ht="22.5" customHeight="1" x14ac:dyDescent="0.25">
      <c r="C64" s="6"/>
      <c r="D64" s="7"/>
      <c r="E64" s="7"/>
      <c r="F64" s="7"/>
      <c r="G64" s="7"/>
      <c r="H64" s="10"/>
      <c r="I64" s="7"/>
      <c r="J64" s="7"/>
      <c r="K64" s="8"/>
    </row>
    <row r="65" spans="3:11" s="5" customFormat="1" ht="22.5" customHeight="1" x14ac:dyDescent="0.25">
      <c r="C65" s="6"/>
      <c r="D65" s="7"/>
      <c r="E65" s="7"/>
      <c r="F65" s="7"/>
      <c r="G65" s="7"/>
      <c r="H65" s="10"/>
      <c r="I65" s="7"/>
      <c r="J65" s="7"/>
      <c r="K65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65"/>
  <sheetViews>
    <sheetView zoomScale="70" zoomScaleNormal="70" workbookViewId="0">
      <selection activeCell="K8" sqref="K8"/>
    </sheetView>
  </sheetViews>
  <sheetFormatPr defaultRowHeight="22.5" customHeight="1" x14ac:dyDescent="0.25"/>
  <cols>
    <col min="1" max="1" width="32.7109375" style="20" bestFit="1" customWidth="1"/>
    <col min="2" max="2" width="17.28515625" style="20" bestFit="1" customWidth="1"/>
    <col min="3" max="3" width="91.28515625" style="6" bestFit="1" customWidth="1"/>
    <col min="4" max="4" width="17.85546875" style="21" customWidth="1"/>
    <col min="5" max="5" width="15.140625" style="21" bestFit="1" customWidth="1"/>
    <col min="6" max="6" width="29.140625" style="21" bestFit="1" customWidth="1"/>
    <col min="7" max="7" width="15.140625" style="21" bestFit="1" customWidth="1"/>
    <col min="8" max="8" width="17.85546875" style="21" customWidth="1"/>
    <col min="9" max="9" width="30.140625" style="21" bestFit="1" customWidth="1"/>
    <col min="10" max="10" width="17.85546875" style="21" customWidth="1"/>
    <col min="11" max="11" width="17.85546875" style="7" customWidth="1"/>
    <col min="12" max="12" width="11.85546875" style="7" bestFit="1" customWidth="1"/>
    <col min="13" max="13" width="26.5703125" style="21" hidden="1" customWidth="1"/>
    <col min="14" max="14" width="24.42578125" style="22" hidden="1" customWidth="1"/>
    <col min="15" max="16384" width="9.140625" style="20"/>
  </cols>
  <sheetData>
    <row r="1" spans="1:16" s="4" customFormat="1" ht="21.75" customHeight="1" x14ac:dyDescent="0.25">
      <c r="A1" s="1" t="s">
        <v>25</v>
      </c>
      <c r="B1" s="1" t="s">
        <v>121</v>
      </c>
      <c r="C1" s="2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204</v>
      </c>
      <c r="I1" s="3" t="s">
        <v>205</v>
      </c>
      <c r="J1" s="3" t="s">
        <v>206</v>
      </c>
      <c r="K1" s="3" t="s">
        <v>5</v>
      </c>
      <c r="L1" s="3" t="s">
        <v>6</v>
      </c>
      <c r="M1" s="4" t="s">
        <v>16</v>
      </c>
      <c r="N1" s="4" t="s">
        <v>15</v>
      </c>
    </row>
    <row r="2" spans="1:16" s="5" customFormat="1" ht="21.75" customHeight="1" x14ac:dyDescent="0.25">
      <c r="A2" s="5" t="s">
        <v>7</v>
      </c>
      <c r="B2" s="5" t="s">
        <v>198</v>
      </c>
      <c r="C2" s="6" t="s">
        <v>202</v>
      </c>
      <c r="D2" s="7">
        <v>300</v>
      </c>
      <c r="E2" s="7" t="s">
        <v>207</v>
      </c>
      <c r="F2" s="7">
        <v>10</v>
      </c>
      <c r="G2" s="7" t="s">
        <v>10</v>
      </c>
      <c r="H2" s="7">
        <v>1.4</v>
      </c>
      <c r="I2" s="7" t="s">
        <v>10</v>
      </c>
      <c r="J2" s="7" t="s">
        <v>10</v>
      </c>
      <c r="K2" s="10" t="e">
        <f ca="1">[1]!GT_T2s(D2,F2,H2)</f>
        <v>#NAME?</v>
      </c>
      <c r="L2" s="7" t="s">
        <v>207</v>
      </c>
      <c r="M2" s="7"/>
      <c r="N2" s="8"/>
    </row>
    <row r="3" spans="1:16" s="5" customFormat="1" ht="21.75" customHeight="1" x14ac:dyDescent="0.25">
      <c r="A3" s="5" t="s">
        <v>7</v>
      </c>
      <c r="B3" s="5" t="s">
        <v>199</v>
      </c>
      <c r="C3" s="6" t="s">
        <v>203</v>
      </c>
      <c r="D3" s="7">
        <v>300</v>
      </c>
      <c r="E3" s="7" t="s">
        <v>207</v>
      </c>
      <c r="F3" s="7">
        <v>10</v>
      </c>
      <c r="G3" s="7" t="s">
        <v>10</v>
      </c>
      <c r="H3" s="7">
        <v>1.4</v>
      </c>
      <c r="I3" s="7">
        <v>0.9</v>
      </c>
      <c r="J3" s="7" t="s">
        <v>10</v>
      </c>
      <c r="K3" s="10" t="e">
        <f ca="1">[1]!GT_T2r(D3,F3,H3,I3)</f>
        <v>#NAME?</v>
      </c>
      <c r="L3" s="7" t="s">
        <v>207</v>
      </c>
      <c r="M3" s="7"/>
      <c r="N3" s="8"/>
    </row>
    <row r="4" spans="1:16" s="5" customFormat="1" ht="21.75" customHeight="1" x14ac:dyDescent="0.25">
      <c r="A4" s="5" t="s">
        <v>7</v>
      </c>
      <c r="B4" s="5" t="s">
        <v>200</v>
      </c>
      <c r="C4" s="6" t="s">
        <v>208</v>
      </c>
      <c r="D4" s="7">
        <v>1400</v>
      </c>
      <c r="E4" s="7" t="s">
        <v>207</v>
      </c>
      <c r="F4" s="7">
        <f>1/10</f>
        <v>0.1</v>
      </c>
      <c r="G4" s="7" t="s">
        <v>10</v>
      </c>
      <c r="H4" s="7">
        <v>1.4</v>
      </c>
      <c r="I4" s="7" t="s">
        <v>10</v>
      </c>
      <c r="J4" s="7" t="s">
        <v>10</v>
      </c>
      <c r="K4" s="10" t="e">
        <f ca="1">[1]!GT_T4s(D4,F4,H4)</f>
        <v>#NAME?</v>
      </c>
      <c r="L4" s="7" t="s">
        <v>207</v>
      </c>
      <c r="M4" s="7"/>
      <c r="N4" s="8"/>
    </row>
    <row r="5" spans="1:16" s="5" customFormat="1" ht="21.75" customHeight="1" x14ac:dyDescent="0.25">
      <c r="A5" s="5" t="s">
        <v>7</v>
      </c>
      <c r="B5" s="5" t="s">
        <v>201</v>
      </c>
      <c r="C5" s="6" t="s">
        <v>209</v>
      </c>
      <c r="D5" s="7">
        <v>1400</v>
      </c>
      <c r="E5" s="7" t="s">
        <v>207</v>
      </c>
      <c r="F5" s="7">
        <f>1/10</f>
        <v>0.1</v>
      </c>
      <c r="G5" s="7" t="s">
        <v>10</v>
      </c>
      <c r="H5" s="7">
        <v>1.4</v>
      </c>
      <c r="I5" s="7">
        <v>0.9</v>
      </c>
      <c r="J5" s="7" t="s">
        <v>10</v>
      </c>
      <c r="K5" s="10" t="e">
        <f ca="1">[1]!GT_T4r(D5,F5,H5,I5)</f>
        <v>#NAME?</v>
      </c>
      <c r="L5" s="7" t="s">
        <v>207</v>
      </c>
      <c r="M5" s="7"/>
      <c r="N5" s="8"/>
    </row>
    <row r="6" spans="1:16" s="5" customFormat="1" ht="21.75" customHeight="1" x14ac:dyDescent="0.25">
      <c r="A6" s="5" t="s">
        <v>197</v>
      </c>
      <c r="B6" s="5" t="s">
        <v>210</v>
      </c>
      <c r="C6" s="6" t="s">
        <v>211</v>
      </c>
      <c r="D6" s="7">
        <v>300</v>
      </c>
      <c r="E6" s="7" t="s">
        <v>207</v>
      </c>
      <c r="F6" s="7">
        <v>1400</v>
      </c>
      <c r="G6" s="7" t="s">
        <v>207</v>
      </c>
      <c r="H6" s="7">
        <v>1.4</v>
      </c>
      <c r="I6" s="7" t="s">
        <v>10</v>
      </c>
      <c r="J6" s="7" t="s">
        <v>10</v>
      </c>
      <c r="K6" s="17" t="e">
        <f ca="1">[1]!GTepsilonmax(D6,F6,H6)</f>
        <v>#NAME?</v>
      </c>
      <c r="L6" s="7" t="s">
        <v>10</v>
      </c>
      <c r="M6" s="7"/>
      <c r="N6" s="8"/>
    </row>
    <row r="7" spans="1:16" s="5" customFormat="1" ht="21.75" customHeight="1" x14ac:dyDescent="0.25">
      <c r="A7" s="5" t="s">
        <v>212</v>
      </c>
      <c r="B7" s="5" t="s">
        <v>213</v>
      </c>
      <c r="C7" s="6" t="s">
        <v>214</v>
      </c>
      <c r="D7" s="7">
        <v>14</v>
      </c>
      <c r="E7" s="7" t="s">
        <v>10</v>
      </c>
      <c r="F7" s="7" t="s">
        <v>10</v>
      </c>
      <c r="G7" s="7" t="s">
        <v>10</v>
      </c>
      <c r="H7" s="7">
        <v>1.4</v>
      </c>
      <c r="I7" s="7" t="s">
        <v>10</v>
      </c>
      <c r="J7" s="7" t="s">
        <v>10</v>
      </c>
      <c r="K7" s="25" t="e">
        <f ca="1">[1]!GTeta_ek(D7,H7)</f>
        <v>#NAME?</v>
      </c>
      <c r="L7" s="7" t="s">
        <v>10</v>
      </c>
      <c r="M7" s="7"/>
      <c r="N7" s="8"/>
    </row>
    <row r="8" spans="1:16" s="5" customFormat="1" ht="21.75" customHeight="1" x14ac:dyDescent="0.25">
      <c r="C8" s="6"/>
      <c r="D8" s="7"/>
      <c r="E8" s="7"/>
      <c r="F8" s="7"/>
      <c r="G8" s="7"/>
      <c r="H8" s="7"/>
      <c r="I8" s="7"/>
      <c r="J8" s="7"/>
      <c r="K8" s="25"/>
      <c r="L8" s="7"/>
      <c r="M8" s="7"/>
      <c r="N8" s="8"/>
    </row>
    <row r="9" spans="1:16" s="5" customFormat="1" ht="22.5" customHeight="1" x14ac:dyDescent="0.25">
      <c r="C9" s="6"/>
      <c r="D9" s="7"/>
      <c r="E9" s="7"/>
      <c r="F9" s="7"/>
      <c r="G9" s="7"/>
      <c r="H9" s="7"/>
      <c r="I9" s="7"/>
      <c r="J9" s="7"/>
      <c r="K9" s="17"/>
      <c r="L9" s="7"/>
      <c r="M9" s="8"/>
      <c r="N9" s="9"/>
    </row>
    <row r="10" spans="1:16" s="5" customFormat="1" ht="22.5" customHeight="1" x14ac:dyDescent="0.25">
      <c r="C10" s="6"/>
      <c r="D10" s="10"/>
      <c r="E10" s="7"/>
      <c r="F10" s="7"/>
      <c r="G10" s="7"/>
      <c r="H10" s="7"/>
      <c r="I10" s="7"/>
      <c r="J10" s="7"/>
      <c r="K10" s="17"/>
      <c r="L10" s="7"/>
      <c r="M10" s="8"/>
      <c r="N10" s="9"/>
    </row>
    <row r="11" spans="1:16" s="5" customFormat="1" ht="22.5" customHeight="1" x14ac:dyDescent="0.25">
      <c r="C11" s="6"/>
      <c r="D11" s="7"/>
      <c r="E11" s="7"/>
      <c r="F11" s="7"/>
      <c r="G11" s="7"/>
      <c r="H11" s="7"/>
      <c r="I11" s="7"/>
      <c r="J11" s="7"/>
      <c r="K11" s="17"/>
      <c r="L11" s="7"/>
      <c r="N11" s="8"/>
    </row>
    <row r="12" spans="1:16" s="12" customFormat="1" ht="22.5" customHeight="1" x14ac:dyDescent="0.25">
      <c r="A12" s="5"/>
      <c r="B12" s="5"/>
      <c r="C12" s="6"/>
      <c r="D12" s="7"/>
      <c r="E12" s="7"/>
      <c r="F12" s="7"/>
      <c r="G12" s="7"/>
      <c r="H12" s="7"/>
      <c r="I12" s="7"/>
      <c r="J12" s="7"/>
      <c r="K12" s="17"/>
      <c r="L12" s="7"/>
      <c r="M12" s="11"/>
      <c r="N12" s="9"/>
    </row>
    <row r="13" spans="1:16" s="12" customFormat="1" ht="22.5" customHeight="1" x14ac:dyDescent="0.25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27"/>
      <c r="L13" s="15"/>
      <c r="M13" s="11"/>
      <c r="N13" s="9"/>
      <c r="P13" s="16"/>
    </row>
    <row r="14" spans="1:16" s="5" customFormat="1" ht="22.5" customHeight="1" x14ac:dyDescent="0.25">
      <c r="C14" s="6"/>
      <c r="D14" s="7"/>
      <c r="E14" s="7"/>
      <c r="F14" s="7"/>
      <c r="G14" s="7"/>
      <c r="H14" s="7"/>
      <c r="I14" s="7"/>
      <c r="J14" s="7"/>
      <c r="K14" s="17"/>
      <c r="L14" s="7"/>
      <c r="N14" s="8"/>
    </row>
    <row r="15" spans="1:16" s="5" customFormat="1" ht="22.5" customHeight="1" x14ac:dyDescent="0.25">
      <c r="C15" s="6"/>
      <c r="D15" s="7"/>
      <c r="E15" s="7"/>
      <c r="F15" s="7"/>
      <c r="G15" s="7"/>
      <c r="H15" s="7"/>
      <c r="I15" s="7"/>
      <c r="J15" s="7"/>
      <c r="K15" s="17"/>
      <c r="L15" s="7"/>
      <c r="N15" s="8"/>
    </row>
    <row r="16" spans="1:16" s="5" customFormat="1" ht="22.5" customHeight="1" x14ac:dyDescent="0.25">
      <c r="C16" s="6"/>
      <c r="D16" s="7"/>
      <c r="E16" s="7"/>
      <c r="F16" s="7"/>
      <c r="G16" s="7"/>
      <c r="H16" s="7"/>
      <c r="I16" s="7"/>
      <c r="J16" s="7"/>
      <c r="K16" s="17"/>
      <c r="L16" s="7"/>
      <c r="M16" s="8"/>
      <c r="N16" s="8"/>
    </row>
    <row r="17" spans="1:16" s="5" customFormat="1" ht="22.5" customHeight="1" x14ac:dyDescent="0.25">
      <c r="C17" s="6"/>
      <c r="D17" s="7"/>
      <c r="E17" s="7"/>
      <c r="F17" s="7"/>
      <c r="G17" s="7"/>
      <c r="H17" s="7"/>
      <c r="I17" s="7"/>
      <c r="J17" s="7"/>
      <c r="K17" s="17"/>
      <c r="L17" s="7"/>
      <c r="M17" s="8"/>
      <c r="N17" s="8"/>
    </row>
    <row r="18" spans="1:16" s="5" customFormat="1" ht="22.5" customHeight="1" x14ac:dyDescent="0.25">
      <c r="C18" s="6"/>
      <c r="D18" s="7"/>
      <c r="E18" s="7"/>
      <c r="F18" s="7"/>
      <c r="G18" s="7"/>
      <c r="H18" s="7"/>
      <c r="I18" s="7"/>
      <c r="J18" s="7"/>
      <c r="K18" s="17"/>
      <c r="L18" s="7"/>
      <c r="M18" s="8"/>
      <c r="N18" s="8"/>
    </row>
    <row r="19" spans="1:16" s="5" customFormat="1" ht="22.5" customHeight="1" x14ac:dyDescent="0.25">
      <c r="C19" s="6"/>
      <c r="D19" s="7"/>
      <c r="E19" s="7"/>
      <c r="F19" s="7"/>
      <c r="G19" s="7"/>
      <c r="H19" s="7"/>
      <c r="I19" s="7"/>
      <c r="J19" s="7"/>
      <c r="K19" s="17"/>
      <c r="L19" s="7"/>
      <c r="M19" s="8"/>
      <c r="N19" s="8"/>
    </row>
    <row r="20" spans="1:16" s="5" customFormat="1" ht="22.5" customHeight="1" x14ac:dyDescent="0.25">
      <c r="C20" s="6"/>
      <c r="D20" s="7"/>
      <c r="E20" s="7"/>
      <c r="F20" s="7"/>
      <c r="G20" s="7"/>
      <c r="H20" s="7"/>
      <c r="I20" s="7"/>
      <c r="J20" s="7"/>
      <c r="K20" s="17"/>
      <c r="L20" s="7"/>
      <c r="M20" s="8"/>
      <c r="N20" s="8"/>
    </row>
    <row r="21" spans="1:16" s="5" customFormat="1" ht="22.5" customHeight="1" x14ac:dyDescent="0.25">
      <c r="C21" s="6"/>
      <c r="D21" s="7"/>
      <c r="E21" s="7"/>
      <c r="F21" s="7"/>
      <c r="G21" s="7"/>
      <c r="H21" s="7"/>
      <c r="I21" s="7"/>
      <c r="J21" s="7"/>
      <c r="K21" s="17"/>
      <c r="L21" s="7"/>
      <c r="M21" s="8"/>
      <c r="N21" s="8"/>
    </row>
    <row r="22" spans="1:16" s="5" customFormat="1" ht="22.5" customHeight="1" x14ac:dyDescent="0.25">
      <c r="C22" s="6"/>
      <c r="D22" s="7"/>
      <c r="E22" s="7"/>
      <c r="F22" s="17"/>
      <c r="G22" s="7"/>
      <c r="H22" s="17"/>
      <c r="I22" s="17"/>
      <c r="J22" s="7"/>
      <c r="K22" s="17"/>
      <c r="L22" s="7"/>
      <c r="M22" s="7"/>
      <c r="N22" s="8"/>
    </row>
    <row r="23" spans="1:16" s="12" customFormat="1" ht="22.5" customHeight="1" x14ac:dyDescent="0.2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27"/>
      <c r="L23" s="15"/>
      <c r="M23" s="11"/>
      <c r="N23" s="9"/>
      <c r="P23" s="16"/>
    </row>
    <row r="24" spans="1:16" s="5" customFormat="1" ht="22.5" customHeight="1" x14ac:dyDescent="0.25">
      <c r="C24" s="6"/>
      <c r="D24" s="7"/>
      <c r="E24" s="7"/>
      <c r="F24" s="17"/>
      <c r="G24" s="7"/>
      <c r="H24" s="17"/>
      <c r="I24" s="17"/>
      <c r="J24" s="7"/>
      <c r="K24" s="17"/>
      <c r="L24" s="7"/>
      <c r="M24" s="7"/>
      <c r="N24" s="8"/>
    </row>
    <row r="25" spans="1:16" s="5" customFormat="1" ht="22.5" customHeight="1" x14ac:dyDescent="0.25">
      <c r="C25" s="6"/>
      <c r="D25" s="7"/>
      <c r="E25" s="7"/>
      <c r="F25" s="7"/>
      <c r="G25" s="7"/>
      <c r="H25" s="7"/>
      <c r="I25" s="7"/>
      <c r="J25" s="7"/>
      <c r="K25" s="17"/>
      <c r="L25" s="7"/>
      <c r="M25" s="7"/>
      <c r="N25" s="8"/>
    </row>
    <row r="26" spans="1:16" s="5" customFormat="1" ht="22.5" customHeight="1" x14ac:dyDescent="0.25">
      <c r="C26" s="6"/>
      <c r="D26" s="7"/>
      <c r="E26" s="7"/>
      <c r="F26" s="7"/>
      <c r="G26" s="7"/>
      <c r="H26" s="7"/>
      <c r="I26" s="7"/>
      <c r="J26" s="7"/>
      <c r="K26" s="17"/>
      <c r="L26" s="7"/>
      <c r="M26" s="7"/>
      <c r="N26" s="8"/>
    </row>
    <row r="27" spans="1:16" s="5" customFormat="1" ht="22.5" customHeight="1" x14ac:dyDescent="0.25">
      <c r="C27" s="6"/>
      <c r="D27" s="7"/>
      <c r="E27" s="7"/>
      <c r="F27" s="7"/>
      <c r="G27" s="7"/>
      <c r="H27" s="7"/>
      <c r="I27" s="7"/>
      <c r="J27" s="7"/>
      <c r="K27" s="17"/>
      <c r="L27" s="7"/>
      <c r="M27" s="7"/>
      <c r="N27" s="8"/>
    </row>
    <row r="28" spans="1:16" s="5" customFormat="1" ht="22.5" customHeight="1" x14ac:dyDescent="0.25">
      <c r="C28" s="6"/>
      <c r="D28" s="7"/>
      <c r="E28" s="7"/>
      <c r="F28" s="7"/>
      <c r="G28" s="7"/>
      <c r="H28" s="7"/>
      <c r="I28" s="7"/>
      <c r="J28" s="7"/>
      <c r="K28" s="17"/>
      <c r="L28" s="7"/>
      <c r="M28" s="7"/>
      <c r="N28" s="8"/>
    </row>
    <row r="29" spans="1:16" s="5" customFormat="1" ht="22.5" customHeight="1" x14ac:dyDescent="0.25">
      <c r="C29" s="6"/>
      <c r="D29" s="7"/>
      <c r="E29" s="7"/>
      <c r="F29" s="7"/>
      <c r="G29" s="7"/>
      <c r="H29" s="7"/>
      <c r="I29" s="7"/>
      <c r="J29" s="7"/>
      <c r="K29" s="17"/>
      <c r="L29" s="7"/>
      <c r="M29" s="7"/>
      <c r="N29" s="8"/>
    </row>
    <row r="30" spans="1:16" s="5" customFormat="1" ht="22.5" customHeight="1" x14ac:dyDescent="0.25">
      <c r="C30" s="6"/>
      <c r="D30" s="7"/>
      <c r="E30" s="7"/>
      <c r="F30" s="7"/>
      <c r="G30" s="7"/>
      <c r="H30" s="7"/>
      <c r="I30" s="7"/>
      <c r="J30" s="7"/>
      <c r="K30" s="17"/>
      <c r="L30" s="7"/>
      <c r="M30" s="7"/>
      <c r="N30" s="8"/>
    </row>
    <row r="31" spans="1:16" s="5" customFormat="1" ht="22.5" customHeight="1" x14ac:dyDescent="0.25">
      <c r="C31" s="6"/>
      <c r="D31" s="7"/>
      <c r="E31" s="7"/>
      <c r="F31" s="7"/>
      <c r="G31" s="7"/>
      <c r="H31" s="7"/>
      <c r="I31" s="7"/>
      <c r="J31" s="7"/>
      <c r="K31" s="17"/>
      <c r="L31" s="7"/>
      <c r="M31" s="7"/>
      <c r="N31" s="8"/>
    </row>
    <row r="32" spans="1:16" s="5" customFormat="1" ht="22.5" customHeight="1" x14ac:dyDescent="0.25">
      <c r="C32" s="6"/>
      <c r="D32" s="7"/>
      <c r="E32" s="7"/>
      <c r="F32" s="7"/>
      <c r="G32" s="7"/>
      <c r="H32" s="7"/>
      <c r="I32" s="7"/>
      <c r="J32" s="7"/>
      <c r="K32" s="17"/>
      <c r="L32" s="7"/>
      <c r="M32" s="7"/>
      <c r="N32" s="8"/>
    </row>
    <row r="33" spans="1:16" s="5" customFormat="1" ht="22.5" customHeight="1" x14ac:dyDescent="0.25">
      <c r="C33" s="6"/>
      <c r="D33" s="7"/>
      <c r="E33" s="7"/>
      <c r="F33" s="7"/>
      <c r="G33" s="7"/>
      <c r="H33" s="7"/>
      <c r="I33" s="7"/>
      <c r="J33" s="7"/>
      <c r="K33" s="17"/>
      <c r="L33" s="7"/>
      <c r="M33" s="7"/>
      <c r="N33" s="8"/>
    </row>
    <row r="34" spans="1:16" s="5" customFormat="1" ht="22.5" customHeight="1" x14ac:dyDescent="0.25">
      <c r="C34" s="6"/>
      <c r="D34" s="7"/>
      <c r="E34" s="7"/>
      <c r="F34" s="7"/>
      <c r="G34" s="7"/>
      <c r="H34" s="7"/>
      <c r="I34" s="7"/>
      <c r="J34" s="7"/>
      <c r="K34" s="17"/>
      <c r="L34" s="7"/>
      <c r="M34" s="8"/>
      <c r="N34" s="19"/>
    </row>
    <row r="35" spans="1:16" s="5" customFormat="1" ht="22.5" customHeight="1" x14ac:dyDescent="0.25">
      <c r="C35" s="6"/>
      <c r="D35" s="7"/>
      <c r="E35" s="7"/>
      <c r="F35" s="7"/>
      <c r="G35" s="7"/>
      <c r="H35" s="7"/>
      <c r="I35" s="7"/>
      <c r="J35" s="7"/>
      <c r="K35" s="17"/>
      <c r="L35" s="7"/>
      <c r="N35" s="19"/>
    </row>
    <row r="36" spans="1:16" s="5" customFormat="1" ht="22.5" customHeight="1" x14ac:dyDescent="0.25">
      <c r="C36" s="6"/>
      <c r="D36" s="7"/>
      <c r="E36" s="7"/>
      <c r="F36" s="7"/>
      <c r="G36" s="7"/>
      <c r="H36" s="7"/>
      <c r="I36" s="7"/>
      <c r="J36" s="7"/>
      <c r="K36" s="17"/>
      <c r="L36" s="7"/>
      <c r="N36" s="19"/>
    </row>
    <row r="37" spans="1:16" s="5" customFormat="1" ht="22.5" customHeight="1" x14ac:dyDescent="0.2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27"/>
      <c r="L37" s="15"/>
      <c r="N37" s="19"/>
      <c r="P37" s="16"/>
    </row>
    <row r="38" spans="1:16" s="5" customFormat="1" ht="22.5" customHeight="1" x14ac:dyDescent="0.25">
      <c r="C38" s="6"/>
      <c r="D38" s="26"/>
      <c r="E38" s="7"/>
      <c r="F38" s="7"/>
      <c r="G38" s="7"/>
      <c r="H38" s="7"/>
      <c r="I38" s="7"/>
      <c r="J38" s="7"/>
      <c r="K38" s="10"/>
      <c r="L38" s="7"/>
      <c r="M38" s="8"/>
      <c r="N38" s="8"/>
    </row>
    <row r="39" spans="1:16" s="5" customFormat="1" ht="22.5" customHeight="1" x14ac:dyDescent="0.25">
      <c r="C39" s="6"/>
      <c r="D39" s="7"/>
      <c r="E39" s="7"/>
      <c r="F39" s="7"/>
      <c r="G39" s="7"/>
      <c r="H39" s="7"/>
      <c r="I39" s="7"/>
      <c r="J39" s="7"/>
      <c r="K39" s="17"/>
      <c r="L39" s="7"/>
      <c r="M39" s="8"/>
      <c r="N39" s="19"/>
    </row>
    <row r="40" spans="1:16" s="5" customFormat="1" ht="22.5" customHeight="1" x14ac:dyDescent="0.25">
      <c r="C40" s="6"/>
      <c r="D40" s="7"/>
      <c r="E40" s="7"/>
      <c r="F40" s="7"/>
      <c r="G40" s="7"/>
      <c r="H40" s="7"/>
      <c r="I40" s="7"/>
      <c r="J40" s="7"/>
      <c r="K40" s="17"/>
      <c r="L40" s="7"/>
      <c r="M40" s="8"/>
      <c r="N40" s="19"/>
    </row>
    <row r="41" spans="1:16" s="5" customFormat="1" ht="22.5" customHeight="1" x14ac:dyDescent="0.25">
      <c r="C41" s="6"/>
      <c r="D41" s="7"/>
      <c r="E41" s="7"/>
      <c r="F41" s="7"/>
      <c r="G41" s="7"/>
      <c r="H41" s="7"/>
      <c r="I41" s="7"/>
      <c r="J41" s="7"/>
      <c r="K41" s="17"/>
      <c r="L41" s="7"/>
      <c r="M41" s="8"/>
      <c r="N41" s="19"/>
    </row>
    <row r="42" spans="1:16" s="5" customFormat="1" ht="22.5" customHeight="1" x14ac:dyDescent="0.25">
      <c r="C42" s="6"/>
      <c r="D42" s="7"/>
      <c r="E42" s="7"/>
      <c r="F42" s="7"/>
      <c r="G42" s="7"/>
      <c r="H42" s="7"/>
      <c r="I42" s="7"/>
      <c r="J42" s="7"/>
      <c r="K42" s="17"/>
      <c r="L42" s="7"/>
      <c r="M42" s="8"/>
      <c r="N42" s="19"/>
    </row>
    <row r="43" spans="1:16" s="5" customFormat="1" ht="22.5" customHeight="1" x14ac:dyDescent="0.25">
      <c r="C43" s="6"/>
      <c r="D43" s="7"/>
      <c r="E43" s="7"/>
      <c r="F43" s="7"/>
      <c r="G43" s="7"/>
      <c r="H43" s="7"/>
      <c r="I43" s="7"/>
      <c r="J43" s="7"/>
      <c r="K43" s="17"/>
      <c r="L43" s="7"/>
      <c r="M43" s="8"/>
      <c r="N43" s="19"/>
    </row>
    <row r="44" spans="1:16" s="5" customFormat="1" ht="22.5" customHeight="1" x14ac:dyDescent="0.25">
      <c r="C44" s="6"/>
      <c r="D44" s="7"/>
      <c r="E44" s="7"/>
      <c r="F44" s="7"/>
      <c r="G44" s="7"/>
      <c r="H44" s="7"/>
      <c r="I44" s="7"/>
      <c r="J44" s="7"/>
      <c r="K44" s="17"/>
      <c r="L44" s="7"/>
      <c r="M44" s="8"/>
      <c r="N44" s="19"/>
    </row>
    <row r="45" spans="1:16" s="5" customFormat="1" ht="22.5" customHeight="1" x14ac:dyDescent="0.25">
      <c r="C45" s="6"/>
      <c r="D45" s="7"/>
      <c r="E45" s="7"/>
      <c r="F45" s="7"/>
      <c r="G45" s="7"/>
      <c r="H45" s="7"/>
      <c r="I45" s="7"/>
      <c r="J45" s="7"/>
      <c r="K45" s="17"/>
      <c r="L45" s="7"/>
      <c r="N45" s="8"/>
    </row>
    <row r="46" spans="1:16" s="5" customFormat="1" ht="22.5" customHeight="1" x14ac:dyDescent="0.25">
      <c r="A46" s="13"/>
      <c r="B46" s="13"/>
      <c r="C46" s="14"/>
      <c r="D46" s="15"/>
      <c r="E46" s="15"/>
      <c r="F46" s="15"/>
      <c r="G46" s="15"/>
      <c r="H46" s="15"/>
      <c r="I46" s="15"/>
      <c r="J46" s="15"/>
      <c r="K46" s="27"/>
      <c r="L46" s="15"/>
      <c r="N46" s="19"/>
      <c r="P46" s="16"/>
    </row>
    <row r="47" spans="1:16" s="5" customFormat="1" ht="22.5" customHeight="1" x14ac:dyDescent="0.25">
      <c r="C47" s="6"/>
      <c r="D47" s="7"/>
      <c r="E47" s="7"/>
      <c r="F47" s="17"/>
      <c r="G47" s="7"/>
      <c r="H47" s="17"/>
      <c r="I47" s="17"/>
      <c r="J47" s="7"/>
      <c r="K47" s="17"/>
      <c r="L47" s="7"/>
      <c r="M47" s="7"/>
      <c r="N47" s="8"/>
    </row>
    <row r="48" spans="1:16" s="5" customFormat="1" ht="22.5" customHeight="1" x14ac:dyDescent="0.25">
      <c r="C48" s="6"/>
      <c r="D48" s="7"/>
      <c r="E48" s="7"/>
      <c r="F48" s="17"/>
      <c r="G48" s="7"/>
      <c r="H48" s="17"/>
      <c r="I48" s="17"/>
      <c r="J48" s="7"/>
      <c r="K48" s="24"/>
      <c r="L48" s="7"/>
      <c r="M48" s="7"/>
      <c r="N48" s="8"/>
    </row>
    <row r="49" spans="3:14" s="5" customFormat="1" ht="15" x14ac:dyDescent="0.25">
      <c r="C49" s="6"/>
      <c r="D49" s="7"/>
      <c r="E49" s="7"/>
      <c r="F49" s="17"/>
      <c r="G49" s="7"/>
      <c r="H49" s="17"/>
      <c r="I49" s="17"/>
      <c r="J49" s="7"/>
      <c r="K49" s="24"/>
      <c r="L49" s="7"/>
      <c r="M49" s="7"/>
      <c r="N49" s="8"/>
    </row>
    <row r="50" spans="3:14" s="5" customFormat="1" ht="15" x14ac:dyDescent="0.25">
      <c r="C50" s="6"/>
      <c r="D50" s="7"/>
      <c r="E50" s="7"/>
      <c r="F50" s="17"/>
      <c r="G50" s="7"/>
      <c r="H50" s="17"/>
      <c r="I50" s="17"/>
      <c r="J50" s="7"/>
      <c r="K50" s="24"/>
      <c r="L50" s="7"/>
      <c r="M50" s="7"/>
      <c r="N50" s="8"/>
    </row>
    <row r="51" spans="3:14" s="5" customFormat="1" ht="15" x14ac:dyDescent="0.25">
      <c r="C51" s="6"/>
      <c r="D51" s="7"/>
      <c r="E51" s="7"/>
      <c r="F51" s="7"/>
      <c r="G51" s="7"/>
      <c r="H51" s="7"/>
      <c r="I51" s="7"/>
      <c r="J51" s="7"/>
      <c r="K51" s="25"/>
      <c r="L51" s="7"/>
      <c r="M51" s="7"/>
      <c r="N51" s="8"/>
    </row>
    <row r="52" spans="3:14" s="5" customFormat="1" ht="15" x14ac:dyDescent="0.25">
      <c r="C52" s="6"/>
      <c r="D52" s="7"/>
      <c r="E52" s="7"/>
      <c r="F52" s="7"/>
      <c r="G52" s="7"/>
      <c r="H52" s="7"/>
      <c r="I52" s="7"/>
      <c r="J52" s="7"/>
      <c r="K52" s="17"/>
      <c r="L52" s="7"/>
      <c r="M52" s="7"/>
      <c r="N52" s="8"/>
    </row>
    <row r="53" spans="3:14" s="5" customFormat="1" ht="15" x14ac:dyDescent="0.25">
      <c r="C53" s="6"/>
      <c r="D53" s="7"/>
      <c r="E53" s="7"/>
      <c r="F53" s="7"/>
      <c r="G53" s="7"/>
      <c r="H53" s="7"/>
      <c r="I53" s="7"/>
      <c r="J53" s="7"/>
      <c r="K53" s="24"/>
      <c r="L53" s="7"/>
      <c r="M53" s="7"/>
      <c r="N53" s="8"/>
    </row>
    <row r="54" spans="3:14" s="5" customFormat="1" ht="15" x14ac:dyDescent="0.25">
      <c r="C54" s="6"/>
      <c r="D54" s="7"/>
      <c r="E54" s="7"/>
      <c r="F54" s="7"/>
      <c r="G54" s="7"/>
      <c r="H54" s="7"/>
      <c r="I54" s="7"/>
      <c r="J54" s="7"/>
      <c r="K54" s="17"/>
      <c r="L54" s="7"/>
      <c r="M54" s="7"/>
      <c r="N54" s="8"/>
    </row>
    <row r="55" spans="3:14" s="5" customFormat="1" ht="15" x14ac:dyDescent="0.25">
      <c r="C55" s="6"/>
      <c r="D55" s="7"/>
      <c r="E55" s="7"/>
      <c r="F55" s="7"/>
      <c r="G55" s="7"/>
      <c r="H55" s="7"/>
      <c r="I55" s="7"/>
      <c r="J55" s="7"/>
      <c r="K55" s="24"/>
      <c r="L55" s="7"/>
      <c r="M55" s="7"/>
      <c r="N55" s="8"/>
    </row>
    <row r="56" spans="3:14" s="5" customFormat="1" ht="15" x14ac:dyDescent="0.25">
      <c r="C56" s="6"/>
      <c r="D56" s="7"/>
      <c r="E56" s="7"/>
      <c r="F56" s="7"/>
      <c r="G56" s="7"/>
      <c r="H56" s="7"/>
      <c r="I56" s="7"/>
      <c r="J56" s="7"/>
      <c r="K56" s="10"/>
      <c r="L56" s="7"/>
      <c r="M56" s="7"/>
      <c r="N56" s="8"/>
    </row>
    <row r="57" spans="3:14" s="5" customFormat="1" ht="15" x14ac:dyDescent="0.25">
      <c r="C57" s="6"/>
      <c r="D57" s="7"/>
      <c r="E57" s="7"/>
      <c r="F57" s="7"/>
      <c r="G57" s="7"/>
      <c r="H57" s="7"/>
      <c r="I57" s="7"/>
      <c r="J57" s="7"/>
      <c r="K57" s="10"/>
      <c r="L57" s="7"/>
      <c r="M57" s="7"/>
      <c r="N57" s="8"/>
    </row>
    <row r="58" spans="3:14" s="5" customFormat="1" ht="15" x14ac:dyDescent="0.25">
      <c r="C58" s="6"/>
      <c r="D58" s="7"/>
      <c r="E58" s="7"/>
      <c r="F58" s="7"/>
      <c r="G58" s="7"/>
      <c r="H58" s="7"/>
      <c r="I58" s="7"/>
      <c r="J58" s="7"/>
      <c r="K58" s="10"/>
      <c r="L58" s="7"/>
      <c r="M58" s="7"/>
      <c r="N58" s="8"/>
    </row>
    <row r="59" spans="3:14" s="5" customFormat="1" ht="15" x14ac:dyDescent="0.25">
      <c r="C59" s="6"/>
      <c r="D59" s="7"/>
      <c r="E59" s="7"/>
      <c r="F59" s="7"/>
      <c r="G59" s="7"/>
      <c r="H59" s="7"/>
      <c r="I59" s="7"/>
      <c r="J59" s="7"/>
      <c r="K59" s="10"/>
      <c r="L59" s="7"/>
      <c r="M59" s="7"/>
      <c r="N59" s="8"/>
    </row>
    <row r="60" spans="3:14" s="5" customFormat="1" ht="15" x14ac:dyDescent="0.25">
      <c r="C60" s="6"/>
      <c r="D60" s="7"/>
      <c r="E60" s="7"/>
      <c r="F60" s="7"/>
      <c r="G60" s="7"/>
      <c r="H60" s="7"/>
      <c r="I60" s="7"/>
      <c r="J60" s="7"/>
      <c r="K60" s="10"/>
      <c r="L60" s="7"/>
      <c r="M60" s="7"/>
      <c r="N60" s="8"/>
    </row>
    <row r="61" spans="3:14" s="5" customFormat="1" ht="15" x14ac:dyDescent="0.25">
      <c r="C61" s="6"/>
      <c r="D61" s="7"/>
      <c r="E61" s="7"/>
      <c r="F61" s="7"/>
      <c r="G61" s="7"/>
      <c r="H61" s="7"/>
      <c r="I61" s="7"/>
      <c r="J61" s="7"/>
      <c r="K61" s="10"/>
      <c r="L61" s="7"/>
      <c r="M61" s="7"/>
      <c r="N61" s="8"/>
    </row>
    <row r="62" spans="3:14" s="5" customFormat="1" ht="15" x14ac:dyDescent="0.25">
      <c r="C62" s="6"/>
      <c r="D62" s="7"/>
      <c r="E62" s="7"/>
      <c r="F62" s="7"/>
      <c r="G62" s="7"/>
      <c r="H62" s="7"/>
      <c r="I62" s="7"/>
      <c r="J62" s="7"/>
      <c r="K62" s="10"/>
      <c r="L62" s="7"/>
      <c r="M62" s="7"/>
      <c r="N62" s="8"/>
    </row>
    <row r="63" spans="3:14" s="5" customFormat="1" ht="15" x14ac:dyDescent="0.25">
      <c r="C63" s="6"/>
      <c r="D63" s="7"/>
      <c r="E63" s="7"/>
      <c r="F63" s="7"/>
      <c r="G63" s="7"/>
      <c r="H63" s="7"/>
      <c r="I63" s="7"/>
      <c r="J63" s="7"/>
      <c r="K63" s="10"/>
      <c r="L63" s="7"/>
      <c r="M63" s="7"/>
      <c r="N63" s="8"/>
    </row>
    <row r="64" spans="3:14" s="5" customFormat="1" ht="15" x14ac:dyDescent="0.25">
      <c r="C64" s="6"/>
      <c r="D64" s="7"/>
      <c r="E64" s="7"/>
      <c r="F64" s="7"/>
      <c r="G64" s="7"/>
      <c r="H64" s="7"/>
      <c r="I64" s="7"/>
      <c r="J64" s="7"/>
      <c r="K64" s="10"/>
      <c r="L64" s="7"/>
      <c r="M64" s="7"/>
      <c r="N64" s="8"/>
    </row>
    <row r="65" spans="3:14" s="5" customFormat="1" ht="15" x14ac:dyDescent="0.25">
      <c r="C65" s="6"/>
      <c r="D65" s="7"/>
      <c r="E65" s="7"/>
      <c r="F65" s="7"/>
      <c r="G65" s="7"/>
      <c r="H65" s="7"/>
      <c r="I65" s="7"/>
      <c r="J65" s="7"/>
      <c r="K65" s="10"/>
      <c r="L65" s="7"/>
      <c r="M65" s="7"/>
      <c r="N65" s="8"/>
    </row>
  </sheetData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65"/>
  <sheetViews>
    <sheetView workbookViewId="0">
      <selection activeCell="D13" sqref="D13"/>
    </sheetView>
  </sheetViews>
  <sheetFormatPr defaultRowHeight="22.5" customHeight="1" x14ac:dyDescent="0.25"/>
  <cols>
    <col min="1" max="1" width="32.7109375" style="20" bestFit="1" customWidth="1"/>
    <col min="2" max="2" width="17.28515625" style="20" bestFit="1" customWidth="1"/>
    <col min="3" max="3" width="91.28515625" style="6" bestFit="1" customWidth="1"/>
    <col min="4" max="4" width="17.85546875" style="21" customWidth="1"/>
    <col min="5" max="5" width="15.140625" style="21" bestFit="1" customWidth="1"/>
    <col min="6" max="6" width="29.140625" style="21" bestFit="1" customWidth="1"/>
    <col min="7" max="7" width="15.140625" style="21" bestFit="1" customWidth="1"/>
    <col min="8" max="8" width="17.85546875" style="21" customWidth="1"/>
    <col min="9" max="9" width="30.140625" style="21" bestFit="1" customWidth="1"/>
    <col min="10" max="10" width="17.85546875" style="21" customWidth="1"/>
    <col min="11" max="11" width="17.85546875" style="7" customWidth="1"/>
    <col min="12" max="12" width="11.85546875" style="7" bestFit="1" customWidth="1"/>
    <col min="13" max="13" width="26.5703125" style="21" hidden="1" customWidth="1"/>
    <col min="14" max="14" width="24.42578125" style="22" hidden="1" customWidth="1"/>
    <col min="15" max="16384" width="9.140625" style="20"/>
  </cols>
  <sheetData>
    <row r="1" spans="1:16" s="4" customFormat="1" ht="15.75" x14ac:dyDescent="0.25">
      <c r="A1" s="1" t="s">
        <v>25</v>
      </c>
      <c r="B1" s="1" t="s">
        <v>121</v>
      </c>
      <c r="C1" s="2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pans="1:16" s="5" customFormat="1" ht="15" x14ac:dyDescent="0.25">
      <c r="A2" s="5" t="s">
        <v>10</v>
      </c>
      <c r="B2" s="5" t="s">
        <v>215</v>
      </c>
      <c r="C2" s="6" t="s">
        <v>220</v>
      </c>
      <c r="D2" s="7"/>
      <c r="E2" s="7"/>
      <c r="F2" s="7"/>
      <c r="G2" s="7"/>
      <c r="H2" s="7"/>
      <c r="I2" s="7"/>
      <c r="J2" s="7"/>
      <c r="K2" s="10"/>
      <c r="L2" s="7"/>
      <c r="M2" s="7"/>
      <c r="N2" s="8"/>
    </row>
    <row r="3" spans="1:16" s="5" customFormat="1" ht="15" x14ac:dyDescent="0.25">
      <c r="A3" s="5" t="s">
        <v>10</v>
      </c>
      <c r="B3" s="5" t="s">
        <v>216</v>
      </c>
      <c r="C3" s="6" t="s">
        <v>218</v>
      </c>
      <c r="D3" s="7"/>
      <c r="E3" s="7"/>
      <c r="F3" s="7"/>
      <c r="G3" s="7"/>
      <c r="H3" s="7"/>
      <c r="I3" s="7"/>
      <c r="J3" s="7"/>
      <c r="K3" s="10"/>
      <c r="L3" s="7"/>
      <c r="M3" s="7"/>
      <c r="N3" s="8"/>
    </row>
    <row r="4" spans="1:16" s="5" customFormat="1" ht="15" x14ac:dyDescent="0.25">
      <c r="A4" s="5" t="s">
        <v>10</v>
      </c>
      <c r="B4" s="5" t="s">
        <v>217</v>
      </c>
      <c r="C4" s="6" t="s">
        <v>219</v>
      </c>
      <c r="D4" s="7"/>
      <c r="E4" s="7"/>
      <c r="F4" s="7"/>
      <c r="G4" s="7"/>
      <c r="H4" s="7"/>
      <c r="I4" s="7"/>
      <c r="J4" s="7"/>
      <c r="K4" s="10"/>
      <c r="L4" s="7"/>
      <c r="M4" s="7"/>
      <c r="N4" s="8"/>
    </row>
    <row r="5" spans="1:16" s="5" customFormat="1" ht="15" x14ac:dyDescent="0.25">
      <c r="C5" s="6"/>
      <c r="D5" s="7"/>
      <c r="E5" s="7"/>
      <c r="F5" s="7"/>
      <c r="G5" s="7"/>
      <c r="H5" s="7"/>
      <c r="I5" s="7"/>
      <c r="J5" s="7"/>
      <c r="K5" s="10"/>
      <c r="L5" s="7"/>
      <c r="M5" s="7"/>
      <c r="N5" s="8"/>
    </row>
    <row r="6" spans="1:16" s="5" customFormat="1" ht="15" x14ac:dyDescent="0.25">
      <c r="C6" s="6"/>
      <c r="D6" s="7"/>
      <c r="E6" s="7"/>
      <c r="F6" s="7"/>
      <c r="G6" s="7"/>
      <c r="H6" s="7"/>
      <c r="I6" s="7"/>
      <c r="J6" s="7"/>
      <c r="K6" s="17"/>
      <c r="L6" s="7"/>
      <c r="M6" s="7"/>
      <c r="N6" s="8"/>
    </row>
    <row r="7" spans="1:16" s="5" customFormat="1" ht="15" x14ac:dyDescent="0.25">
      <c r="C7" s="6"/>
      <c r="D7" s="7"/>
      <c r="E7" s="7"/>
      <c r="F7" s="7"/>
      <c r="G7" s="7"/>
      <c r="H7" s="7"/>
      <c r="I7" s="7"/>
      <c r="J7" s="7"/>
      <c r="K7" s="25"/>
      <c r="L7" s="7"/>
      <c r="M7" s="7"/>
      <c r="N7" s="8"/>
    </row>
    <row r="8" spans="1:16" s="5" customFormat="1" ht="15" x14ac:dyDescent="0.25">
      <c r="C8" s="6"/>
      <c r="D8" s="7"/>
      <c r="E8" s="7"/>
      <c r="F8" s="7"/>
      <c r="G8" s="7"/>
      <c r="H8" s="7"/>
      <c r="I8" s="7"/>
      <c r="J8" s="7"/>
      <c r="K8" s="25"/>
      <c r="L8" s="7"/>
      <c r="M8" s="7"/>
      <c r="N8" s="8"/>
    </row>
    <row r="9" spans="1:16" s="5" customFormat="1" ht="15" x14ac:dyDescent="0.25">
      <c r="C9" s="6"/>
      <c r="D9" s="7"/>
      <c r="E9" s="7"/>
      <c r="F9" s="7"/>
      <c r="G9" s="7"/>
      <c r="H9" s="7"/>
      <c r="I9" s="7"/>
      <c r="J9" s="7"/>
      <c r="K9" s="17"/>
      <c r="L9" s="7"/>
      <c r="M9" s="8"/>
      <c r="N9" s="9"/>
    </row>
    <row r="10" spans="1:16" s="5" customFormat="1" ht="15" x14ac:dyDescent="0.25">
      <c r="C10" s="6"/>
      <c r="D10" s="10"/>
      <c r="E10" s="7"/>
      <c r="F10" s="7"/>
      <c r="G10" s="7"/>
      <c r="H10" s="7"/>
      <c r="I10" s="7"/>
      <c r="J10" s="7"/>
      <c r="K10" s="17"/>
      <c r="L10" s="7"/>
      <c r="M10" s="8"/>
      <c r="N10" s="9"/>
    </row>
    <row r="11" spans="1:16" s="5" customFormat="1" ht="15" x14ac:dyDescent="0.25">
      <c r="C11" s="6"/>
      <c r="D11" s="7"/>
      <c r="E11" s="7"/>
      <c r="F11" s="7"/>
      <c r="G11" s="7"/>
      <c r="H11" s="7"/>
      <c r="I11" s="7"/>
      <c r="J11" s="7"/>
      <c r="K11" s="17"/>
      <c r="L11" s="7"/>
      <c r="N11" s="8"/>
    </row>
    <row r="12" spans="1:16" s="12" customFormat="1" ht="15" x14ac:dyDescent="0.25">
      <c r="A12" s="5"/>
      <c r="B12" s="5"/>
      <c r="C12" s="6"/>
      <c r="D12" s="7"/>
      <c r="E12" s="7"/>
      <c r="F12" s="7"/>
      <c r="G12" s="7"/>
      <c r="H12" s="7"/>
      <c r="I12" s="7"/>
      <c r="J12" s="7"/>
      <c r="K12" s="17"/>
      <c r="L12" s="7"/>
      <c r="M12" s="11"/>
      <c r="N12" s="9"/>
    </row>
    <row r="13" spans="1:16" s="12" customFormat="1" ht="15.75" x14ac:dyDescent="0.25">
      <c r="A13" s="13"/>
      <c r="B13" s="13"/>
      <c r="C13" s="14"/>
      <c r="D13" s="15"/>
      <c r="E13" s="15"/>
      <c r="F13" s="15"/>
      <c r="G13" s="15"/>
      <c r="H13" s="15"/>
      <c r="I13" s="15"/>
      <c r="J13" s="15"/>
      <c r="K13" s="27"/>
      <c r="L13" s="15"/>
      <c r="M13" s="11"/>
      <c r="N13" s="9"/>
      <c r="P13" s="16"/>
    </row>
    <row r="14" spans="1:16" s="5" customFormat="1" ht="15" x14ac:dyDescent="0.25">
      <c r="C14" s="6"/>
      <c r="D14" s="7"/>
      <c r="E14" s="7"/>
      <c r="F14" s="7"/>
      <c r="G14" s="7"/>
      <c r="H14" s="7"/>
      <c r="I14" s="7"/>
      <c r="J14" s="7"/>
      <c r="K14" s="17"/>
      <c r="L14" s="7"/>
      <c r="N14" s="8"/>
    </row>
    <row r="15" spans="1:16" s="5" customFormat="1" ht="15" x14ac:dyDescent="0.25">
      <c r="C15" s="6"/>
      <c r="D15" s="7"/>
      <c r="E15" s="7"/>
      <c r="F15" s="7"/>
      <c r="G15" s="7"/>
      <c r="H15" s="7"/>
      <c r="I15" s="7"/>
      <c r="J15" s="7"/>
      <c r="K15" s="17"/>
      <c r="L15" s="7"/>
      <c r="N15" s="8"/>
    </row>
    <row r="16" spans="1:16" s="5" customFormat="1" ht="15" x14ac:dyDescent="0.25">
      <c r="C16" s="6"/>
      <c r="D16" s="7"/>
      <c r="E16" s="7"/>
      <c r="F16" s="7"/>
      <c r="G16" s="7"/>
      <c r="H16" s="7"/>
      <c r="I16" s="7"/>
      <c r="J16" s="7"/>
      <c r="K16" s="17"/>
      <c r="L16" s="7"/>
      <c r="M16" s="8"/>
      <c r="N16" s="8"/>
    </row>
    <row r="17" spans="1:16" s="5" customFormat="1" ht="15" x14ac:dyDescent="0.25">
      <c r="C17" s="6"/>
      <c r="D17" s="7"/>
      <c r="E17" s="7"/>
      <c r="F17" s="7"/>
      <c r="G17" s="7"/>
      <c r="H17" s="7"/>
      <c r="I17" s="7"/>
      <c r="J17" s="7"/>
      <c r="K17" s="17"/>
      <c r="L17" s="7"/>
      <c r="M17" s="8"/>
      <c r="N17" s="8"/>
    </row>
    <row r="18" spans="1:16" s="5" customFormat="1" ht="15" x14ac:dyDescent="0.25">
      <c r="C18" s="6"/>
      <c r="D18" s="7"/>
      <c r="E18" s="7"/>
      <c r="F18" s="7"/>
      <c r="G18" s="7"/>
      <c r="H18" s="7"/>
      <c r="I18" s="7"/>
      <c r="J18" s="7"/>
      <c r="K18" s="17"/>
      <c r="L18" s="7"/>
      <c r="M18" s="8"/>
      <c r="N18" s="8"/>
    </row>
    <row r="19" spans="1:16" s="5" customFormat="1" ht="15" x14ac:dyDescent="0.25">
      <c r="C19" s="6"/>
      <c r="D19" s="7"/>
      <c r="E19" s="7"/>
      <c r="F19" s="7"/>
      <c r="G19" s="7"/>
      <c r="H19" s="7"/>
      <c r="I19" s="7"/>
      <c r="J19" s="7"/>
      <c r="K19" s="17"/>
      <c r="L19" s="7"/>
      <c r="M19" s="8"/>
      <c r="N19" s="8"/>
    </row>
    <row r="20" spans="1:16" s="5" customFormat="1" ht="15" x14ac:dyDescent="0.25">
      <c r="C20" s="6"/>
      <c r="D20" s="7"/>
      <c r="E20" s="7"/>
      <c r="F20" s="7"/>
      <c r="G20" s="7"/>
      <c r="H20" s="7"/>
      <c r="I20" s="7"/>
      <c r="J20" s="7"/>
      <c r="K20" s="17"/>
      <c r="L20" s="7"/>
      <c r="M20" s="8"/>
      <c r="N20" s="8"/>
    </row>
    <row r="21" spans="1:16" s="5" customFormat="1" ht="15" x14ac:dyDescent="0.25">
      <c r="C21" s="6"/>
      <c r="D21" s="7"/>
      <c r="E21" s="7"/>
      <c r="F21" s="7"/>
      <c r="G21" s="7"/>
      <c r="H21" s="7"/>
      <c r="I21" s="7"/>
      <c r="J21" s="7"/>
      <c r="K21" s="17"/>
      <c r="L21" s="7"/>
      <c r="M21" s="8"/>
      <c r="N21" s="8"/>
    </row>
    <row r="22" spans="1:16" s="5" customFormat="1" ht="15" x14ac:dyDescent="0.25">
      <c r="C22" s="6"/>
      <c r="D22" s="7"/>
      <c r="E22" s="7"/>
      <c r="F22" s="17"/>
      <c r="G22" s="7"/>
      <c r="H22" s="17"/>
      <c r="I22" s="17"/>
      <c r="J22" s="7"/>
      <c r="K22" s="17"/>
      <c r="L22" s="7"/>
      <c r="M22" s="7"/>
      <c r="N22" s="8"/>
    </row>
    <row r="23" spans="1:16" s="12" customFormat="1" ht="15.75" x14ac:dyDescent="0.25">
      <c r="A23" s="13"/>
      <c r="B23" s="13"/>
      <c r="C23" s="14"/>
      <c r="D23" s="15"/>
      <c r="E23" s="15"/>
      <c r="F23" s="15"/>
      <c r="G23" s="15"/>
      <c r="H23" s="15"/>
      <c r="I23" s="15"/>
      <c r="J23" s="15"/>
      <c r="K23" s="27"/>
      <c r="L23" s="15"/>
      <c r="M23" s="11"/>
      <c r="N23" s="9"/>
      <c r="P23" s="16"/>
    </row>
    <row r="24" spans="1:16" s="5" customFormat="1" ht="15" x14ac:dyDescent="0.25">
      <c r="C24" s="6"/>
      <c r="D24" s="7"/>
      <c r="E24" s="7"/>
      <c r="F24" s="17"/>
      <c r="G24" s="7"/>
      <c r="H24" s="17"/>
      <c r="I24" s="17"/>
      <c r="J24" s="7"/>
      <c r="K24" s="17"/>
      <c r="L24" s="7"/>
      <c r="M24" s="7"/>
      <c r="N24" s="8"/>
    </row>
    <row r="25" spans="1:16" s="5" customFormat="1" ht="15" x14ac:dyDescent="0.25">
      <c r="C25" s="6"/>
      <c r="D25" s="7"/>
      <c r="E25" s="7"/>
      <c r="F25" s="7"/>
      <c r="G25" s="7"/>
      <c r="H25" s="7"/>
      <c r="I25" s="7"/>
      <c r="J25" s="7"/>
      <c r="K25" s="17"/>
      <c r="L25" s="7"/>
      <c r="M25" s="7"/>
      <c r="N25" s="8"/>
    </row>
    <row r="26" spans="1:16" s="5" customFormat="1" ht="15" x14ac:dyDescent="0.25">
      <c r="C26" s="6"/>
      <c r="D26" s="7"/>
      <c r="E26" s="7"/>
      <c r="F26" s="7"/>
      <c r="G26" s="7"/>
      <c r="H26" s="7"/>
      <c r="I26" s="7"/>
      <c r="J26" s="7"/>
      <c r="K26" s="17"/>
      <c r="L26" s="7"/>
      <c r="M26" s="7"/>
      <c r="N26" s="8"/>
    </row>
    <row r="27" spans="1:16" s="5" customFormat="1" ht="15" x14ac:dyDescent="0.25">
      <c r="C27" s="6"/>
      <c r="D27" s="7"/>
      <c r="E27" s="7"/>
      <c r="F27" s="7"/>
      <c r="G27" s="7"/>
      <c r="H27" s="7"/>
      <c r="I27" s="7"/>
      <c r="J27" s="7"/>
      <c r="K27" s="17"/>
      <c r="L27" s="7"/>
      <c r="M27" s="7"/>
      <c r="N27" s="8"/>
    </row>
    <row r="28" spans="1:16" s="5" customFormat="1" ht="15" x14ac:dyDescent="0.25">
      <c r="C28" s="6"/>
      <c r="D28" s="7"/>
      <c r="E28" s="7"/>
      <c r="F28" s="7"/>
      <c r="G28" s="7"/>
      <c r="H28" s="7"/>
      <c r="I28" s="7"/>
      <c r="J28" s="7"/>
      <c r="K28" s="17"/>
      <c r="L28" s="7"/>
      <c r="M28" s="7"/>
      <c r="N28" s="8"/>
    </row>
    <row r="29" spans="1:16" s="5" customFormat="1" ht="15" x14ac:dyDescent="0.25">
      <c r="C29" s="6"/>
      <c r="D29" s="7"/>
      <c r="E29" s="7"/>
      <c r="F29" s="7"/>
      <c r="G29" s="7"/>
      <c r="H29" s="7"/>
      <c r="I29" s="7"/>
      <c r="J29" s="7"/>
      <c r="K29" s="17"/>
      <c r="L29" s="7"/>
      <c r="M29" s="7"/>
      <c r="N29" s="8"/>
    </row>
    <row r="30" spans="1:16" s="5" customFormat="1" ht="15" x14ac:dyDescent="0.25">
      <c r="C30" s="6"/>
      <c r="D30" s="7"/>
      <c r="E30" s="7"/>
      <c r="F30" s="7"/>
      <c r="G30" s="7"/>
      <c r="H30" s="7"/>
      <c r="I30" s="7"/>
      <c r="J30" s="7"/>
      <c r="K30" s="17"/>
      <c r="L30" s="7"/>
      <c r="M30" s="7"/>
      <c r="N30" s="8"/>
    </row>
    <row r="31" spans="1:16" s="5" customFormat="1" ht="15" x14ac:dyDescent="0.25">
      <c r="C31" s="6"/>
      <c r="D31" s="7"/>
      <c r="E31" s="7"/>
      <c r="F31" s="7"/>
      <c r="G31" s="7"/>
      <c r="H31" s="7"/>
      <c r="I31" s="7"/>
      <c r="J31" s="7"/>
      <c r="K31" s="17"/>
      <c r="L31" s="7"/>
      <c r="M31" s="7"/>
      <c r="N31" s="8"/>
    </row>
    <row r="32" spans="1:16" s="5" customFormat="1" ht="15" x14ac:dyDescent="0.25">
      <c r="C32" s="6"/>
      <c r="D32" s="7"/>
      <c r="E32" s="7"/>
      <c r="F32" s="7"/>
      <c r="G32" s="7"/>
      <c r="H32" s="7"/>
      <c r="I32" s="7"/>
      <c r="J32" s="7"/>
      <c r="K32" s="17"/>
      <c r="L32" s="7"/>
      <c r="M32" s="7"/>
      <c r="N32" s="8"/>
    </row>
    <row r="33" spans="1:16" s="5" customFormat="1" ht="15" x14ac:dyDescent="0.25">
      <c r="C33" s="6"/>
      <c r="D33" s="7"/>
      <c r="E33" s="7"/>
      <c r="F33" s="7"/>
      <c r="G33" s="7"/>
      <c r="H33" s="7"/>
      <c r="I33" s="7"/>
      <c r="J33" s="7"/>
      <c r="K33" s="17"/>
      <c r="L33" s="7"/>
      <c r="M33" s="7"/>
      <c r="N33" s="8"/>
    </row>
    <row r="34" spans="1:16" s="5" customFormat="1" ht="15" x14ac:dyDescent="0.25">
      <c r="C34" s="6"/>
      <c r="D34" s="7"/>
      <c r="E34" s="7"/>
      <c r="F34" s="7"/>
      <c r="G34" s="7"/>
      <c r="H34" s="7"/>
      <c r="I34" s="7"/>
      <c r="J34" s="7"/>
      <c r="K34" s="17"/>
      <c r="L34" s="7"/>
      <c r="M34" s="8"/>
      <c r="N34" s="19"/>
    </row>
    <row r="35" spans="1:16" s="5" customFormat="1" ht="15" x14ac:dyDescent="0.25">
      <c r="C35" s="6"/>
      <c r="D35" s="7"/>
      <c r="E35" s="7"/>
      <c r="F35" s="7"/>
      <c r="G35" s="7"/>
      <c r="H35" s="7"/>
      <c r="I35" s="7"/>
      <c r="J35" s="7"/>
      <c r="K35" s="17"/>
      <c r="L35" s="7"/>
      <c r="N35" s="19"/>
    </row>
    <row r="36" spans="1:16" s="5" customFormat="1" ht="15" x14ac:dyDescent="0.25">
      <c r="C36" s="6"/>
      <c r="D36" s="7"/>
      <c r="E36" s="7"/>
      <c r="F36" s="7"/>
      <c r="G36" s="7"/>
      <c r="H36" s="7"/>
      <c r="I36" s="7"/>
      <c r="J36" s="7"/>
      <c r="K36" s="17"/>
      <c r="L36" s="7"/>
      <c r="N36" s="19"/>
    </row>
    <row r="37" spans="1:16" s="5" customFormat="1" ht="15.75" x14ac:dyDescent="0.25">
      <c r="A37" s="13"/>
      <c r="B37" s="13"/>
      <c r="C37" s="14"/>
      <c r="D37" s="15"/>
      <c r="E37" s="15"/>
      <c r="F37" s="15"/>
      <c r="G37" s="15"/>
      <c r="H37" s="15"/>
      <c r="I37" s="15"/>
      <c r="J37" s="15"/>
      <c r="K37" s="27"/>
      <c r="L37" s="15"/>
      <c r="N37" s="19"/>
      <c r="P37" s="16"/>
    </row>
    <row r="38" spans="1:16" s="5" customFormat="1" ht="15" x14ac:dyDescent="0.25">
      <c r="C38" s="6"/>
      <c r="D38" s="26"/>
      <c r="E38" s="7"/>
      <c r="F38" s="7"/>
      <c r="G38" s="7"/>
      <c r="H38" s="7"/>
      <c r="I38" s="7"/>
      <c r="J38" s="7"/>
      <c r="K38" s="10"/>
      <c r="L38" s="7"/>
      <c r="M38" s="8"/>
      <c r="N38" s="8"/>
    </row>
    <row r="39" spans="1:16" s="5" customFormat="1" ht="15" x14ac:dyDescent="0.25">
      <c r="C39" s="6"/>
      <c r="D39" s="7"/>
      <c r="E39" s="7"/>
      <c r="F39" s="7"/>
      <c r="G39" s="7"/>
      <c r="H39" s="7"/>
      <c r="I39" s="7"/>
      <c r="J39" s="7"/>
      <c r="K39" s="17"/>
      <c r="L39" s="7"/>
      <c r="M39" s="8"/>
      <c r="N39" s="19"/>
    </row>
    <row r="40" spans="1:16" s="5" customFormat="1" ht="15" x14ac:dyDescent="0.25">
      <c r="C40" s="6"/>
      <c r="D40" s="7"/>
      <c r="E40" s="7"/>
      <c r="F40" s="7"/>
      <c r="G40" s="7"/>
      <c r="H40" s="7"/>
      <c r="I40" s="7"/>
      <c r="J40" s="7"/>
      <c r="K40" s="17"/>
      <c r="L40" s="7"/>
      <c r="M40" s="8"/>
      <c r="N40" s="19"/>
    </row>
    <row r="41" spans="1:16" s="5" customFormat="1" ht="15" x14ac:dyDescent="0.25">
      <c r="C41" s="6"/>
      <c r="D41" s="7"/>
      <c r="E41" s="7"/>
      <c r="F41" s="7"/>
      <c r="G41" s="7"/>
      <c r="H41" s="7"/>
      <c r="I41" s="7"/>
      <c r="J41" s="7"/>
      <c r="K41" s="17"/>
      <c r="L41" s="7"/>
      <c r="M41" s="8"/>
      <c r="N41" s="19"/>
    </row>
    <row r="42" spans="1:16" s="5" customFormat="1" ht="15" x14ac:dyDescent="0.25">
      <c r="C42" s="6"/>
      <c r="D42" s="7"/>
      <c r="E42" s="7"/>
      <c r="F42" s="7"/>
      <c r="G42" s="7"/>
      <c r="H42" s="7"/>
      <c r="I42" s="7"/>
      <c r="J42" s="7"/>
      <c r="K42" s="17"/>
      <c r="L42" s="7"/>
      <c r="M42" s="8"/>
      <c r="N42" s="19"/>
    </row>
    <row r="43" spans="1:16" s="5" customFormat="1" ht="15" x14ac:dyDescent="0.25">
      <c r="C43" s="6"/>
      <c r="D43" s="7"/>
      <c r="E43" s="7"/>
      <c r="F43" s="7"/>
      <c r="G43" s="7"/>
      <c r="H43" s="7"/>
      <c r="I43" s="7"/>
      <c r="J43" s="7"/>
      <c r="K43" s="17"/>
      <c r="L43" s="7"/>
      <c r="M43" s="8"/>
      <c r="N43" s="19"/>
    </row>
    <row r="44" spans="1:16" s="5" customFormat="1" ht="15" x14ac:dyDescent="0.25">
      <c r="C44" s="6"/>
      <c r="D44" s="7"/>
      <c r="E44" s="7"/>
      <c r="F44" s="7"/>
      <c r="G44" s="7"/>
      <c r="H44" s="7"/>
      <c r="I44" s="7"/>
      <c r="J44" s="7"/>
      <c r="K44" s="17"/>
      <c r="L44" s="7"/>
      <c r="M44" s="8"/>
      <c r="N44" s="19"/>
    </row>
    <row r="45" spans="1:16" s="5" customFormat="1" ht="15" x14ac:dyDescent="0.25">
      <c r="C45" s="6"/>
      <c r="D45" s="7"/>
      <c r="E45" s="7"/>
      <c r="F45" s="7"/>
      <c r="G45" s="7"/>
      <c r="H45" s="7"/>
      <c r="I45" s="7"/>
      <c r="J45" s="7"/>
      <c r="K45" s="17"/>
      <c r="L45" s="7"/>
      <c r="N45" s="8"/>
    </row>
    <row r="46" spans="1:16" s="5" customFormat="1" ht="15.75" x14ac:dyDescent="0.25">
      <c r="A46" s="13"/>
      <c r="B46" s="13"/>
      <c r="C46" s="14"/>
      <c r="D46" s="15"/>
      <c r="E46" s="15"/>
      <c r="F46" s="15"/>
      <c r="G46" s="15"/>
      <c r="H46" s="15"/>
      <c r="I46" s="15"/>
      <c r="J46" s="15"/>
      <c r="K46" s="27"/>
      <c r="L46" s="15"/>
      <c r="N46" s="19"/>
      <c r="P46" s="16"/>
    </row>
    <row r="47" spans="1:16" s="5" customFormat="1" ht="15" x14ac:dyDescent="0.25">
      <c r="C47" s="6"/>
      <c r="D47" s="7"/>
      <c r="E47" s="7"/>
      <c r="F47" s="17"/>
      <c r="G47" s="7"/>
      <c r="H47" s="17"/>
      <c r="I47" s="17"/>
      <c r="J47" s="7"/>
      <c r="K47" s="17"/>
      <c r="L47" s="7"/>
      <c r="M47" s="7"/>
      <c r="N47" s="8"/>
    </row>
    <row r="48" spans="1:16" s="5" customFormat="1" ht="15" x14ac:dyDescent="0.25">
      <c r="C48" s="6"/>
      <c r="D48" s="7"/>
      <c r="E48" s="7"/>
      <c r="F48" s="17"/>
      <c r="G48" s="7"/>
      <c r="H48" s="17"/>
      <c r="I48" s="17"/>
      <c r="J48" s="7"/>
      <c r="K48" s="24"/>
      <c r="L48" s="7"/>
      <c r="M48" s="7"/>
      <c r="N48" s="8"/>
    </row>
    <row r="49" spans="3:14" s="5" customFormat="1" ht="15" x14ac:dyDescent="0.25">
      <c r="C49" s="6"/>
      <c r="D49" s="7"/>
      <c r="E49" s="7"/>
      <c r="F49" s="17"/>
      <c r="G49" s="7"/>
      <c r="H49" s="17"/>
      <c r="I49" s="17"/>
      <c r="J49" s="7"/>
      <c r="K49" s="24"/>
      <c r="L49" s="7"/>
      <c r="M49" s="7"/>
      <c r="N49" s="8"/>
    </row>
    <row r="50" spans="3:14" s="5" customFormat="1" ht="15" x14ac:dyDescent="0.25">
      <c r="C50" s="6"/>
      <c r="D50" s="7"/>
      <c r="E50" s="7"/>
      <c r="F50" s="17"/>
      <c r="G50" s="7"/>
      <c r="H50" s="17"/>
      <c r="I50" s="17"/>
      <c r="J50" s="7"/>
      <c r="K50" s="24"/>
      <c r="L50" s="7"/>
      <c r="M50" s="7"/>
      <c r="N50" s="8"/>
    </row>
    <row r="51" spans="3:14" s="5" customFormat="1" ht="15" x14ac:dyDescent="0.25">
      <c r="C51" s="6"/>
      <c r="D51" s="7"/>
      <c r="E51" s="7"/>
      <c r="F51" s="7"/>
      <c r="G51" s="7"/>
      <c r="H51" s="7"/>
      <c r="I51" s="7"/>
      <c r="J51" s="7"/>
      <c r="K51" s="25"/>
      <c r="L51" s="7"/>
      <c r="M51" s="7"/>
      <c r="N51" s="8"/>
    </row>
    <row r="52" spans="3:14" s="5" customFormat="1" ht="15" x14ac:dyDescent="0.25">
      <c r="C52" s="6"/>
      <c r="D52" s="7"/>
      <c r="E52" s="7"/>
      <c r="F52" s="7"/>
      <c r="G52" s="7"/>
      <c r="H52" s="7"/>
      <c r="I52" s="7"/>
      <c r="J52" s="7"/>
      <c r="K52" s="17"/>
      <c r="L52" s="7"/>
      <c r="M52" s="7"/>
      <c r="N52" s="8"/>
    </row>
    <row r="53" spans="3:14" s="5" customFormat="1" ht="15" x14ac:dyDescent="0.25">
      <c r="C53" s="6"/>
      <c r="D53" s="7"/>
      <c r="E53" s="7"/>
      <c r="F53" s="7"/>
      <c r="G53" s="7"/>
      <c r="H53" s="7"/>
      <c r="I53" s="7"/>
      <c r="J53" s="7"/>
      <c r="K53" s="24"/>
      <c r="L53" s="7"/>
      <c r="M53" s="7"/>
      <c r="N53" s="8"/>
    </row>
    <row r="54" spans="3:14" s="5" customFormat="1" ht="15" x14ac:dyDescent="0.25">
      <c r="C54" s="6"/>
      <c r="D54" s="7"/>
      <c r="E54" s="7"/>
      <c r="F54" s="7"/>
      <c r="G54" s="7"/>
      <c r="H54" s="7"/>
      <c r="I54" s="7"/>
      <c r="J54" s="7"/>
      <c r="K54" s="17"/>
      <c r="L54" s="7"/>
      <c r="M54" s="7"/>
      <c r="N54" s="8"/>
    </row>
    <row r="55" spans="3:14" s="5" customFormat="1" ht="15" x14ac:dyDescent="0.25">
      <c r="C55" s="6"/>
      <c r="D55" s="7"/>
      <c r="E55" s="7"/>
      <c r="F55" s="7"/>
      <c r="G55" s="7"/>
      <c r="H55" s="7"/>
      <c r="I55" s="7"/>
      <c r="J55" s="7"/>
      <c r="K55" s="24"/>
      <c r="L55" s="7"/>
      <c r="M55" s="7"/>
      <c r="N55" s="8"/>
    </row>
    <row r="56" spans="3:14" s="5" customFormat="1" ht="15" x14ac:dyDescent="0.25">
      <c r="C56" s="6"/>
      <c r="D56" s="7"/>
      <c r="E56" s="7"/>
      <c r="F56" s="7"/>
      <c r="G56" s="7"/>
      <c r="H56" s="7"/>
      <c r="I56" s="7"/>
      <c r="J56" s="7"/>
      <c r="K56" s="10"/>
      <c r="L56" s="7"/>
      <c r="M56" s="7"/>
      <c r="N56" s="8"/>
    </row>
    <row r="57" spans="3:14" s="5" customFormat="1" ht="15" x14ac:dyDescent="0.25">
      <c r="C57" s="6"/>
      <c r="D57" s="7"/>
      <c r="E57" s="7"/>
      <c r="F57" s="7"/>
      <c r="G57" s="7"/>
      <c r="H57" s="7"/>
      <c r="I57" s="7"/>
      <c r="J57" s="7"/>
      <c r="K57" s="10"/>
      <c r="L57" s="7"/>
      <c r="M57" s="7"/>
      <c r="N57" s="8"/>
    </row>
    <row r="58" spans="3:14" s="5" customFormat="1" ht="15" x14ac:dyDescent="0.25">
      <c r="C58" s="6"/>
      <c r="D58" s="7"/>
      <c r="E58" s="7"/>
      <c r="F58" s="7"/>
      <c r="G58" s="7"/>
      <c r="H58" s="7"/>
      <c r="I58" s="7"/>
      <c r="J58" s="7"/>
      <c r="K58" s="10"/>
      <c r="L58" s="7"/>
      <c r="M58" s="7"/>
      <c r="N58" s="8"/>
    </row>
    <row r="59" spans="3:14" s="5" customFormat="1" ht="15" x14ac:dyDescent="0.25">
      <c r="C59" s="6"/>
      <c r="D59" s="7"/>
      <c r="E59" s="7"/>
      <c r="F59" s="7"/>
      <c r="G59" s="7"/>
      <c r="H59" s="7"/>
      <c r="I59" s="7"/>
      <c r="J59" s="7"/>
      <c r="K59" s="10"/>
      <c r="L59" s="7"/>
      <c r="M59" s="7"/>
      <c r="N59" s="8"/>
    </row>
    <row r="60" spans="3:14" s="5" customFormat="1" ht="15" x14ac:dyDescent="0.25">
      <c r="C60" s="6"/>
      <c r="D60" s="7"/>
      <c r="E60" s="7"/>
      <c r="F60" s="7"/>
      <c r="G60" s="7"/>
      <c r="H60" s="7"/>
      <c r="I60" s="7"/>
      <c r="J60" s="7"/>
      <c r="K60" s="10"/>
      <c r="L60" s="7"/>
      <c r="M60" s="7"/>
      <c r="N60" s="8"/>
    </row>
    <row r="61" spans="3:14" s="5" customFormat="1" ht="15" x14ac:dyDescent="0.25">
      <c r="C61" s="6"/>
      <c r="D61" s="7"/>
      <c r="E61" s="7"/>
      <c r="F61" s="7"/>
      <c r="G61" s="7"/>
      <c r="H61" s="7"/>
      <c r="I61" s="7"/>
      <c r="J61" s="7"/>
      <c r="K61" s="10"/>
      <c r="L61" s="7"/>
      <c r="M61" s="7"/>
      <c r="N61" s="8"/>
    </row>
    <row r="62" spans="3:14" s="5" customFormat="1" ht="15" x14ac:dyDescent="0.25">
      <c r="C62" s="6"/>
      <c r="D62" s="7"/>
      <c r="E62" s="7"/>
      <c r="F62" s="7"/>
      <c r="G62" s="7"/>
      <c r="H62" s="7"/>
      <c r="I62" s="7"/>
      <c r="J62" s="7"/>
      <c r="K62" s="10"/>
      <c r="L62" s="7"/>
      <c r="M62" s="7"/>
      <c r="N62" s="8"/>
    </row>
    <row r="63" spans="3:14" s="5" customFormat="1" ht="15" x14ac:dyDescent="0.25">
      <c r="C63" s="6"/>
      <c r="D63" s="7"/>
      <c r="E63" s="7"/>
      <c r="F63" s="7"/>
      <c r="G63" s="7"/>
      <c r="H63" s="7"/>
      <c r="I63" s="7"/>
      <c r="J63" s="7"/>
      <c r="K63" s="10"/>
      <c r="L63" s="7"/>
      <c r="M63" s="7"/>
      <c r="N63" s="8"/>
    </row>
    <row r="64" spans="3:14" s="5" customFormat="1" ht="15" x14ac:dyDescent="0.25">
      <c r="C64" s="6"/>
      <c r="D64" s="7"/>
      <c r="E64" s="7"/>
      <c r="F64" s="7"/>
      <c r="G64" s="7"/>
      <c r="H64" s="7"/>
      <c r="I64" s="7"/>
      <c r="J64" s="7"/>
      <c r="K64" s="10"/>
      <c r="L64" s="7"/>
      <c r="M64" s="7"/>
      <c r="N64" s="8"/>
    </row>
    <row r="65" spans="3:14" s="5" customFormat="1" ht="15" x14ac:dyDescent="0.25">
      <c r="C65" s="6"/>
      <c r="D65" s="7"/>
      <c r="E65" s="7"/>
      <c r="F65" s="7"/>
      <c r="G65" s="7"/>
      <c r="H65" s="7"/>
      <c r="I65" s="7"/>
      <c r="J65" s="7"/>
      <c r="K65" s="10"/>
      <c r="L65" s="7"/>
      <c r="M65" s="7"/>
      <c r="N65" s="8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Stoomtabelfuncties</vt:lpstr>
      <vt:lpstr>Speciale stoomfuncties</vt:lpstr>
      <vt:lpstr>Warmtetransportfuncties</vt:lpstr>
      <vt:lpstr> Gasturbinefuncties</vt:lpstr>
      <vt:lpstr>Overige functies</vt:lpstr>
    </vt:vector>
  </TitlesOfParts>
  <Company>Hogeschool Zeeland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HZUser</dc:creator>
  <cp:lastModifiedBy>Whitney Vader | VAPRO</cp:lastModifiedBy>
  <dcterms:created xsi:type="dcterms:W3CDTF">2009-06-16T18:45:04Z</dcterms:created>
  <dcterms:modified xsi:type="dcterms:W3CDTF">2024-01-02T15:28:17Z</dcterms:modified>
</cp:coreProperties>
</file>